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<sst xmlns="http://schemas.openxmlformats.org/spreadsheetml/2006/main" count="57" uniqueCount="45">
  <si>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Total Aircraft</t>
  </si>
  <si>
    <t>Personal</t>
  </si>
  <si>
    <t>Business</t>
  </si>
  <si>
    <t>Corporate</t>
  </si>
  <si>
    <t>Instructional</t>
  </si>
  <si>
    <t>Aerial Apps</t>
  </si>
  <si>
    <t>Aerial Ops</t>
  </si>
  <si>
    <t>Aerial Other</t>
  </si>
  <si>
    <t>External Load</t>
  </si>
  <si>
    <t>Other Work</t>
  </si>
  <si>
    <t>Sight See</t>
  </si>
  <si>
    <t>Air Med</t>
  </si>
  <si>
    <t>135 Air Taxi</t>
  </si>
  <si>
    <t>135 Air Tours</t>
  </si>
  <si>
    <t>135 Air Med</t>
  </si>
  <si>
    <t>Bronze</t>
  </si>
  <si>
    <t>Silver</t>
  </si>
  <si>
    <t>Gold</t>
  </si>
  <si>
    <t>Totals</t>
  </si>
  <si>
    <t xml:space="preserve"> </t>
  </si>
  <si>
    <t>Take Rate</t>
  </si>
  <si>
    <t>Subscribers</t>
  </si>
  <si>
    <t>Revenue</t>
  </si>
  <si>
    <t>Monthly Revenue</t>
  </si>
  <si>
    <t>Annual Revenue</t>
  </si>
  <si>
    <t>% Covered by GASS</t>
  </si>
  <si>
    <t>Annual Hours Flown</t>
  </si>
  <si>
    <t>Annual GASS Hours</t>
  </si>
  <si>
    <t>Daily GASS Hours</t>
  </si>
  <si>
    <t>Margin</t>
  </si>
  <si>
    <t>Profit</t>
  </si>
  <si>
    <t>Costs</t>
  </si>
  <si>
    <t>Labor %</t>
  </si>
  <si>
    <t>Headcount (avg $100K)</t>
  </si>
  <si>
    <t>Material &amp; Services %</t>
  </si>
  <si>
    <t>Material &amp; Services $</t>
  </si>
  <si>
    <t>Labor $</t>
  </si>
  <si>
    <t>Admin/Overhead %</t>
  </si>
  <si>
    <t>Admin/Overhead $</t>
  </si>
  <si>
    <t>Involvement per flight hour %</t>
  </si>
  <si>
    <t>Hours/Day/Empl</t>
  </si>
  <si>
    <t>VERY DRAFT…...</t>
  </si>
  <si>
    <t>Empl Hours Util/Year</t>
  </si>
  <si>
    <t>Assume 60% Utilization</t>
  </si>
  <si>
    <t>Hours/Empl/Day ( 60 Empl)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</si>
</sst>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19" applyAlignment="1">
      <alignment horizontal="center"/>
    </xf>
    <xf numFmtId="1" fontId="0" fillId="0" borderId="0" xfId="19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9" applyFont="1" applyAlignment="1">
      <alignment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26.28125" style="0" customWidth="1"/>
    <col min="2" max="2" width="10.140625" style="1" bestFit="1" customWidth="1"/>
    <col min="3" max="3" width="2.28125" style="0" customWidth="1"/>
    <col min="4" max="7" width="10.57421875" style="0" customWidth="1"/>
    <col min="8" max="8" width="10.57421875" style="9" customWidth="1"/>
    <col min="9" max="10" width="10.57421875" style="0" customWidth="1"/>
    <col min="11" max="11" width="10.57421875" style="1" customWidth="1"/>
    <col min="12" max="13" width="10.57421875" style="0" customWidth="1"/>
    <col min="14" max="14" width="10.57421875" style="9" customWidth="1"/>
    <col min="15" max="15" width="12.7109375" style="0" bestFit="1" customWidth="1"/>
  </cols>
  <sheetData>
    <row r="1" spans="4:15" ht="12.75">
      <c r="D1" s="17" t="s">
        <v>15</v>
      </c>
      <c r="E1" s="17"/>
      <c r="F1" s="17"/>
      <c r="G1" s="18" t="s">
        <v>16</v>
      </c>
      <c r="H1" s="18"/>
      <c r="I1" s="18"/>
      <c r="J1" s="19" t="s">
        <v>17</v>
      </c>
      <c r="K1" s="19"/>
      <c r="L1" s="19"/>
      <c r="M1" s="16" t="s">
        <v>18</v>
      </c>
      <c r="N1" s="16"/>
      <c r="O1" s="16"/>
    </row>
    <row r="2" spans="4:15" ht="12.75">
      <c r="D2" s="20">
        <v>49.99</v>
      </c>
      <c r="E2" s="20"/>
      <c r="F2" s="20"/>
      <c r="G2" s="21">
        <v>69.99</v>
      </c>
      <c r="H2" s="21"/>
      <c r="I2" s="21"/>
      <c r="J2" s="22">
        <v>89.99</v>
      </c>
      <c r="K2" s="22"/>
      <c r="L2" s="22"/>
      <c r="M2" s="14"/>
      <c r="N2" s="15"/>
      <c r="O2" s="14"/>
    </row>
    <row r="3" spans="1:15" ht="12.75">
      <c r="A3" t="s">
        <v>0</v>
      </c>
      <c r="B3" s="1">
        <v>221943</v>
      </c>
      <c r="C3" s="1" t="s">
        <v>19</v>
      </c>
      <c r="D3" s="8" t="s">
        <v>20</v>
      </c>
      <c r="E3" s="8" t="s">
        <v>21</v>
      </c>
      <c r="F3" t="s">
        <v>22</v>
      </c>
      <c r="G3" s="8" t="s">
        <v>20</v>
      </c>
      <c r="H3" s="8" t="s">
        <v>21</v>
      </c>
      <c r="I3" t="s">
        <v>22</v>
      </c>
      <c r="J3" s="8" t="s">
        <v>20</v>
      </c>
      <c r="K3" s="8" t="s">
        <v>21</v>
      </c>
      <c r="L3" t="s">
        <v>22</v>
      </c>
      <c r="M3" s="8" t="s">
        <v>20</v>
      </c>
      <c r="N3" s="8" t="s">
        <v>21</v>
      </c>
      <c r="O3" t="s">
        <v>22</v>
      </c>
    </row>
    <row r="4" spans="1:15" ht="12.75">
      <c r="A4" t="s">
        <v>1</v>
      </c>
      <c r="B4" s="1">
        <v>149026</v>
      </c>
      <c r="D4" s="4">
        <v>0.04</v>
      </c>
      <c r="E4" s="5">
        <f>B4*D4</f>
        <v>5961.04</v>
      </c>
      <c r="F4" s="6">
        <f>(D4*B4)*D$2</f>
        <v>297992.3896</v>
      </c>
      <c r="G4" s="4">
        <v>0.02</v>
      </c>
      <c r="H4" s="5">
        <f>B4*G4</f>
        <v>2980.52</v>
      </c>
      <c r="I4" s="6">
        <f>(G4*B4)*G$2</f>
        <v>208606.5948</v>
      </c>
      <c r="J4" s="4">
        <v>0.01</v>
      </c>
      <c r="K4" s="10">
        <f>B4*J4</f>
        <v>1490.26</v>
      </c>
      <c r="L4" s="6">
        <f>(J4*B4)*J$2</f>
        <v>134108.4974</v>
      </c>
      <c r="M4" s="7">
        <f>D4+G4+J4</f>
        <v>0.06999999999999999</v>
      </c>
      <c r="N4" s="11">
        <f>E4+H4+K4</f>
        <v>10431.82</v>
      </c>
      <c r="O4" s="6">
        <f>F4+I4+L4</f>
        <v>640707.4818</v>
      </c>
    </row>
    <row r="5" spans="1:15" ht="12.75">
      <c r="A5" t="s">
        <v>2</v>
      </c>
      <c r="B5" s="1">
        <v>24413</v>
      </c>
      <c r="D5" s="4">
        <v>0.03</v>
      </c>
      <c r="E5" s="5">
        <f>B5*D5</f>
        <v>732.39</v>
      </c>
      <c r="F5" s="6">
        <f>(D5*B5)*D$2</f>
        <v>36612.176100000004</v>
      </c>
      <c r="G5" s="4">
        <v>0.03</v>
      </c>
      <c r="H5" s="5">
        <f>B5*G5</f>
        <v>732.39</v>
      </c>
      <c r="I5" s="6">
        <f>(G5*B5)*G$2</f>
        <v>51259.97609999999</v>
      </c>
      <c r="J5" s="4">
        <v>0.1</v>
      </c>
      <c r="K5" s="10">
        <f>B5*J5</f>
        <v>2441.3</v>
      </c>
      <c r="L5" s="6">
        <f>(J5*B5)*J$2</f>
        <v>219692.587</v>
      </c>
      <c r="M5" s="7">
        <f>D5+G5+J5</f>
        <v>0.16</v>
      </c>
      <c r="N5" s="11">
        <f aca="true" t="shared" si="0" ref="N5:N18">E5+H5+K5</f>
        <v>3906.08</v>
      </c>
      <c r="O5" s="6">
        <f>F5+I5+L5</f>
        <v>307564.7392</v>
      </c>
    </row>
    <row r="6" spans="1:15" ht="12.75">
      <c r="A6" t="s">
        <v>3</v>
      </c>
      <c r="B6" s="1">
        <v>11054</v>
      </c>
      <c r="D6" s="4">
        <v>0.02</v>
      </c>
      <c r="E6" s="5">
        <f>B6*D6</f>
        <v>221.08</v>
      </c>
      <c r="F6" s="6">
        <f>(D6*B6)*D$2</f>
        <v>11051.789200000001</v>
      </c>
      <c r="G6" s="4">
        <v>0.04</v>
      </c>
      <c r="H6" s="5">
        <f>B6*G6</f>
        <v>442.16</v>
      </c>
      <c r="I6" s="6">
        <f>(G6*B6)*G$2</f>
        <v>30946.7784</v>
      </c>
      <c r="J6" s="4">
        <v>0.05</v>
      </c>
      <c r="K6" s="10">
        <f>B6*J6</f>
        <v>552.7</v>
      </c>
      <c r="L6" s="6">
        <f>(J6*B6)*J$2</f>
        <v>49737.473</v>
      </c>
      <c r="M6" s="7">
        <f>D6+G6+J6</f>
        <v>0.11</v>
      </c>
      <c r="N6" s="11">
        <f t="shared" si="0"/>
        <v>1215.94</v>
      </c>
      <c r="O6" s="6">
        <f>F6+I6+L6</f>
        <v>91736.04060000001</v>
      </c>
    </row>
    <row r="7" spans="1:15" ht="12.75">
      <c r="A7" t="s">
        <v>4</v>
      </c>
      <c r="B7" s="1">
        <v>14316</v>
      </c>
      <c r="D7" s="4">
        <v>0.02</v>
      </c>
      <c r="E7" s="5">
        <f>B7*D7</f>
        <v>286.32</v>
      </c>
      <c r="F7" s="6">
        <f>(D7*B7)*D$2</f>
        <v>14313.1368</v>
      </c>
      <c r="G7" s="4">
        <v>0.04</v>
      </c>
      <c r="H7" s="5">
        <f>B7*G7</f>
        <v>572.64</v>
      </c>
      <c r="I7" s="6">
        <f>(G7*B7)*G$2</f>
        <v>40079.073599999996</v>
      </c>
      <c r="J7" s="4">
        <v>0</v>
      </c>
      <c r="K7" s="10">
        <f>B7*J7</f>
        <v>0</v>
      </c>
      <c r="L7" s="6">
        <f>(J7*B7)*J$2</f>
        <v>0</v>
      </c>
      <c r="M7" s="7">
        <f>D7+G7+J7</f>
        <v>0.06</v>
      </c>
      <c r="N7" s="11">
        <f t="shared" si="0"/>
        <v>858.96</v>
      </c>
      <c r="O7" s="6">
        <f>F7+I7+L7</f>
        <v>54392.210399999996</v>
      </c>
    </row>
    <row r="8" spans="1:15" ht="12.75">
      <c r="A8" t="s">
        <v>5</v>
      </c>
      <c r="B8" s="1">
        <v>3430</v>
      </c>
      <c r="D8" s="4">
        <v>0.02</v>
      </c>
      <c r="E8" s="5">
        <f aca="true" t="shared" si="1" ref="E8:E18">B8*D8</f>
        <v>68.60000000000001</v>
      </c>
      <c r="F8" s="6">
        <f aca="true" t="shared" si="2" ref="F8:F18">(D8*B8)*D$2</f>
        <v>3429.3140000000008</v>
      </c>
      <c r="G8" s="4">
        <v>0.04</v>
      </c>
      <c r="H8" s="5">
        <f aca="true" t="shared" si="3" ref="H8:H18">B8*G8</f>
        <v>137.20000000000002</v>
      </c>
      <c r="I8" s="6">
        <f aca="true" t="shared" si="4" ref="I8:I18">(G8*B8)*G$2</f>
        <v>9602.628</v>
      </c>
      <c r="J8" s="4">
        <v>0.01</v>
      </c>
      <c r="K8" s="10">
        <f aca="true" t="shared" si="5" ref="K8:K18">B8*J8</f>
        <v>34.300000000000004</v>
      </c>
      <c r="L8" s="6">
        <f aca="true" t="shared" si="6" ref="L8:L18">(J8*B8)*J$2</f>
        <v>3086.657</v>
      </c>
      <c r="M8" s="7">
        <f aca="true" t="shared" si="7" ref="M8:M18">D8+G8+J8</f>
        <v>0.06999999999999999</v>
      </c>
      <c r="N8" s="11">
        <f t="shared" si="0"/>
        <v>240.10000000000002</v>
      </c>
      <c r="O8" s="6">
        <f aca="true" t="shared" si="8" ref="O8:O18">F8+I8+L8</f>
        <v>16118.599000000002</v>
      </c>
    </row>
    <row r="9" spans="1:15" ht="12.75">
      <c r="A9" t="s">
        <v>6</v>
      </c>
      <c r="B9" s="1">
        <v>4407</v>
      </c>
      <c r="D9" s="4">
        <v>0.02</v>
      </c>
      <c r="E9" s="5">
        <f t="shared" si="1"/>
        <v>88.14</v>
      </c>
      <c r="F9" s="6">
        <f t="shared" si="2"/>
        <v>4406.1186</v>
      </c>
      <c r="G9" s="4">
        <v>0.04</v>
      </c>
      <c r="H9" s="5">
        <f t="shared" si="3"/>
        <v>176.28</v>
      </c>
      <c r="I9" s="6">
        <f t="shared" si="4"/>
        <v>12337.8372</v>
      </c>
      <c r="J9" s="4">
        <v>0.01</v>
      </c>
      <c r="K9" s="10">
        <f t="shared" si="5"/>
        <v>44.07</v>
      </c>
      <c r="L9" s="6">
        <f t="shared" si="6"/>
        <v>3965.8592999999996</v>
      </c>
      <c r="M9" s="7">
        <f t="shared" si="7"/>
        <v>0.06999999999999999</v>
      </c>
      <c r="N9" s="11">
        <f t="shared" si="0"/>
        <v>308.49</v>
      </c>
      <c r="O9" s="6">
        <f t="shared" si="8"/>
        <v>20709.8151</v>
      </c>
    </row>
    <row r="10" spans="1:15" ht="12.75">
      <c r="A10" t="s">
        <v>7</v>
      </c>
      <c r="B10" s="1">
        <v>831</v>
      </c>
      <c r="D10" s="4">
        <v>0.02</v>
      </c>
      <c r="E10" s="5">
        <f t="shared" si="1"/>
        <v>16.62</v>
      </c>
      <c r="F10" s="6">
        <f t="shared" si="2"/>
        <v>830.8338000000001</v>
      </c>
      <c r="G10" s="4">
        <v>0.04</v>
      </c>
      <c r="H10" s="5">
        <f t="shared" si="3"/>
        <v>33.24</v>
      </c>
      <c r="I10" s="6">
        <f t="shared" si="4"/>
        <v>2326.4676</v>
      </c>
      <c r="J10" s="4">
        <v>0.01</v>
      </c>
      <c r="K10" s="10">
        <f t="shared" si="5"/>
        <v>8.31</v>
      </c>
      <c r="L10" s="6">
        <f t="shared" si="6"/>
        <v>747.8169</v>
      </c>
      <c r="M10" s="7">
        <f t="shared" si="7"/>
        <v>0.06999999999999999</v>
      </c>
      <c r="N10" s="11">
        <f t="shared" si="0"/>
        <v>58.17</v>
      </c>
      <c r="O10" s="6">
        <f t="shared" si="8"/>
        <v>3905.1183</v>
      </c>
    </row>
    <row r="11" spans="1:15" ht="12.75">
      <c r="A11" t="s">
        <v>8</v>
      </c>
      <c r="B11" s="1">
        <v>212</v>
      </c>
      <c r="D11" s="4">
        <v>0</v>
      </c>
      <c r="E11" s="5">
        <f t="shared" si="1"/>
        <v>0</v>
      </c>
      <c r="F11" s="6">
        <f t="shared" si="2"/>
        <v>0</v>
      </c>
      <c r="G11" s="4">
        <v>0.02</v>
      </c>
      <c r="H11" s="5">
        <f t="shared" si="3"/>
        <v>4.24</v>
      </c>
      <c r="I11" s="6">
        <f t="shared" si="4"/>
        <v>296.75759999999997</v>
      </c>
      <c r="J11" s="4">
        <v>0</v>
      </c>
      <c r="K11" s="10">
        <f t="shared" si="5"/>
        <v>0</v>
      </c>
      <c r="L11" s="6">
        <f t="shared" si="6"/>
        <v>0</v>
      </c>
      <c r="M11" s="7">
        <f t="shared" si="7"/>
        <v>0.02</v>
      </c>
      <c r="N11" s="11">
        <f t="shared" si="0"/>
        <v>4.24</v>
      </c>
      <c r="O11" s="6">
        <f t="shared" si="8"/>
        <v>296.75759999999997</v>
      </c>
    </row>
    <row r="12" spans="1:15" ht="12.75">
      <c r="A12" t="s">
        <v>9</v>
      </c>
      <c r="B12" s="1">
        <v>729</v>
      </c>
      <c r="D12" s="4">
        <v>0</v>
      </c>
      <c r="E12" s="5">
        <f t="shared" si="1"/>
        <v>0</v>
      </c>
      <c r="F12" s="6">
        <f t="shared" si="2"/>
        <v>0</v>
      </c>
      <c r="G12" s="4">
        <v>0.02</v>
      </c>
      <c r="H12" s="5">
        <f t="shared" si="3"/>
        <v>14.58</v>
      </c>
      <c r="I12" s="6">
        <f t="shared" si="4"/>
        <v>1020.4541999999999</v>
      </c>
      <c r="J12" s="4">
        <v>0.01</v>
      </c>
      <c r="K12" s="10">
        <f t="shared" si="5"/>
        <v>7.29</v>
      </c>
      <c r="L12" s="6">
        <f t="shared" si="6"/>
        <v>656.0271</v>
      </c>
      <c r="M12" s="7">
        <f t="shared" si="7"/>
        <v>0.03</v>
      </c>
      <c r="N12" s="11">
        <f t="shared" si="0"/>
        <v>21.87</v>
      </c>
      <c r="O12" s="6">
        <f t="shared" si="8"/>
        <v>1676.4813</v>
      </c>
    </row>
    <row r="13" spans="1:15" ht="12.75">
      <c r="A13" t="s">
        <v>10</v>
      </c>
      <c r="B13" s="1">
        <v>906</v>
      </c>
      <c r="D13" s="4">
        <v>0</v>
      </c>
      <c r="E13" s="5">
        <f t="shared" si="1"/>
        <v>0</v>
      </c>
      <c r="F13" s="6">
        <f t="shared" si="2"/>
        <v>0</v>
      </c>
      <c r="G13" s="4">
        <v>0.01</v>
      </c>
      <c r="H13" s="5">
        <f t="shared" si="3"/>
        <v>9.06</v>
      </c>
      <c r="I13" s="6">
        <f t="shared" si="4"/>
        <v>634.1093999999999</v>
      </c>
      <c r="J13" s="4">
        <v>0</v>
      </c>
      <c r="K13" s="10">
        <f t="shared" si="5"/>
        <v>0</v>
      </c>
      <c r="L13" s="6">
        <f t="shared" si="6"/>
        <v>0</v>
      </c>
      <c r="M13" s="7">
        <f t="shared" si="7"/>
        <v>0.01</v>
      </c>
      <c r="N13" s="11">
        <f t="shared" si="0"/>
        <v>9.06</v>
      </c>
      <c r="O13" s="6">
        <f t="shared" si="8"/>
        <v>634.1093999999999</v>
      </c>
    </row>
    <row r="14" spans="1:15" ht="12.75">
      <c r="A14" t="s">
        <v>11</v>
      </c>
      <c r="B14" s="1">
        <v>357</v>
      </c>
      <c r="D14" s="4">
        <v>0.02</v>
      </c>
      <c r="E14" s="5">
        <f t="shared" si="1"/>
        <v>7.140000000000001</v>
      </c>
      <c r="F14" s="6">
        <f t="shared" si="2"/>
        <v>356.9286</v>
      </c>
      <c r="G14" s="4">
        <v>0.05</v>
      </c>
      <c r="H14" s="5">
        <f t="shared" si="3"/>
        <v>17.85</v>
      </c>
      <c r="I14" s="6">
        <f t="shared" si="4"/>
        <v>1249.3215</v>
      </c>
      <c r="J14" s="4">
        <v>0.05</v>
      </c>
      <c r="K14" s="10">
        <f t="shared" si="5"/>
        <v>17.85</v>
      </c>
      <c r="L14" s="6">
        <f t="shared" si="6"/>
        <v>1606.3215</v>
      </c>
      <c r="M14" s="7">
        <f t="shared" si="7"/>
        <v>0.12000000000000001</v>
      </c>
      <c r="N14" s="11">
        <f t="shared" si="0"/>
        <v>42.84</v>
      </c>
      <c r="O14" s="6">
        <f t="shared" si="8"/>
        <v>3212.5716</v>
      </c>
    </row>
    <row r="15" spans="1:15" ht="12.75">
      <c r="A15" t="s">
        <v>9</v>
      </c>
      <c r="B15" s="1">
        <v>3179</v>
      </c>
      <c r="D15" s="4">
        <v>0</v>
      </c>
      <c r="E15" s="5">
        <f t="shared" si="1"/>
        <v>0</v>
      </c>
      <c r="F15" s="6">
        <f t="shared" si="2"/>
        <v>0</v>
      </c>
      <c r="G15" s="4">
        <v>0.03</v>
      </c>
      <c r="H15" s="5">
        <f t="shared" si="3"/>
        <v>95.36999999999999</v>
      </c>
      <c r="I15" s="6">
        <f t="shared" si="4"/>
        <v>6674.946299999999</v>
      </c>
      <c r="J15" s="4">
        <v>0.05</v>
      </c>
      <c r="K15" s="10">
        <f t="shared" si="5"/>
        <v>158.95000000000002</v>
      </c>
      <c r="L15" s="6">
        <f t="shared" si="6"/>
        <v>14303.9105</v>
      </c>
      <c r="M15" s="7">
        <f t="shared" si="7"/>
        <v>0.08</v>
      </c>
      <c r="N15" s="11">
        <f t="shared" si="0"/>
        <v>254.32</v>
      </c>
      <c r="O15" s="6">
        <f t="shared" si="8"/>
        <v>20978.856799999998</v>
      </c>
    </row>
    <row r="16" spans="1:15" ht="12.75">
      <c r="A16" t="s">
        <v>12</v>
      </c>
      <c r="B16" s="1">
        <v>7369</v>
      </c>
      <c r="D16" s="4">
        <v>0.02</v>
      </c>
      <c r="E16" s="5">
        <f t="shared" si="1"/>
        <v>147.38</v>
      </c>
      <c r="F16" s="6">
        <f t="shared" si="2"/>
        <v>7367.5262</v>
      </c>
      <c r="G16" s="4">
        <v>0.07</v>
      </c>
      <c r="H16" s="5">
        <f t="shared" si="3"/>
        <v>515.83</v>
      </c>
      <c r="I16" s="6">
        <f t="shared" si="4"/>
        <v>36102.9417</v>
      </c>
      <c r="J16" s="4">
        <v>0.1</v>
      </c>
      <c r="K16" s="10">
        <f t="shared" si="5"/>
        <v>736.9000000000001</v>
      </c>
      <c r="L16" s="6">
        <f t="shared" si="6"/>
        <v>66313.63100000001</v>
      </c>
      <c r="M16" s="7">
        <f t="shared" si="7"/>
        <v>0.19</v>
      </c>
      <c r="N16" s="11">
        <f t="shared" si="0"/>
        <v>1400.1100000000001</v>
      </c>
      <c r="O16" s="6">
        <f t="shared" si="8"/>
        <v>109784.09890000001</v>
      </c>
    </row>
    <row r="17" spans="1:15" ht="12.75">
      <c r="A17" t="s">
        <v>13</v>
      </c>
      <c r="B17" s="1">
        <v>445</v>
      </c>
      <c r="D17" s="4">
        <v>0.02</v>
      </c>
      <c r="E17" s="5">
        <f t="shared" si="1"/>
        <v>8.9</v>
      </c>
      <c r="F17" s="6">
        <f t="shared" si="2"/>
        <v>444.91100000000006</v>
      </c>
      <c r="G17" s="4">
        <v>0.02</v>
      </c>
      <c r="H17" s="5">
        <f t="shared" si="3"/>
        <v>8.9</v>
      </c>
      <c r="I17" s="6">
        <f t="shared" si="4"/>
        <v>622.911</v>
      </c>
      <c r="J17" s="4">
        <v>0.02</v>
      </c>
      <c r="K17" s="10">
        <f t="shared" si="5"/>
        <v>8.9</v>
      </c>
      <c r="L17" s="6">
        <f t="shared" si="6"/>
        <v>800.911</v>
      </c>
      <c r="M17" s="7">
        <f t="shared" si="7"/>
        <v>0.06</v>
      </c>
      <c r="N17" s="11">
        <f t="shared" si="0"/>
        <v>26.700000000000003</v>
      </c>
      <c r="O17" s="6">
        <f t="shared" si="8"/>
        <v>1868.7330000000002</v>
      </c>
    </row>
    <row r="18" spans="1:15" ht="12.75">
      <c r="A18" t="s">
        <v>14</v>
      </c>
      <c r="B18" s="1">
        <v>1269</v>
      </c>
      <c r="D18" s="4">
        <v>0.02</v>
      </c>
      <c r="E18" s="5">
        <f t="shared" si="1"/>
        <v>25.38</v>
      </c>
      <c r="F18" s="6">
        <f t="shared" si="2"/>
        <v>1268.7462</v>
      </c>
      <c r="G18" s="4">
        <v>0.1</v>
      </c>
      <c r="H18" s="5">
        <f t="shared" si="3"/>
        <v>126.9</v>
      </c>
      <c r="I18" s="6">
        <f t="shared" si="4"/>
        <v>8881.731</v>
      </c>
      <c r="J18" s="4">
        <v>0.1</v>
      </c>
      <c r="K18" s="10">
        <f t="shared" si="5"/>
        <v>126.9</v>
      </c>
      <c r="L18" s="6">
        <f t="shared" si="6"/>
        <v>11419.731</v>
      </c>
      <c r="M18" s="7">
        <f t="shared" si="7"/>
        <v>0.22000000000000003</v>
      </c>
      <c r="N18" s="11">
        <f t="shared" si="0"/>
        <v>279.18</v>
      </c>
      <c r="O18" s="6">
        <f t="shared" si="8"/>
        <v>21570.2082</v>
      </c>
    </row>
    <row r="20" spans="1:15" ht="12.75">
      <c r="A20" t="s">
        <v>18</v>
      </c>
      <c r="D20" s="7">
        <f>E20/B3</f>
        <v>0.03407627183556139</v>
      </c>
      <c r="E20" s="11">
        <f>SUM(E4:E18)</f>
        <v>7562.990000000001</v>
      </c>
      <c r="F20" s="6">
        <f>SUM(F4:F18)</f>
        <v>378073.8701</v>
      </c>
      <c r="G20" s="7">
        <f>H20/B3</f>
        <v>0.026435436125491676</v>
      </c>
      <c r="H20" s="11">
        <f>SUM(H4:H18)</f>
        <v>5867.159999999999</v>
      </c>
      <c r="I20" s="6">
        <f>SUM(I4:I18)</f>
        <v>410642.52840000007</v>
      </c>
      <c r="J20" s="7">
        <f>K20/B3</f>
        <v>0.025356645625228096</v>
      </c>
      <c r="K20" s="12">
        <f>SUM(K4:K18)</f>
        <v>5627.73</v>
      </c>
      <c r="L20" s="6">
        <f>SUM(L4:L18)</f>
        <v>506439.4227</v>
      </c>
      <c r="M20" s="7">
        <f>D20+G20+J20</f>
        <v>0.08586835358628117</v>
      </c>
      <c r="N20" s="11">
        <f>SUM(N4:N18)</f>
        <v>19057.88</v>
      </c>
      <c r="O20" s="6">
        <f>SUM(O4:O18)</f>
        <v>1295155.8211999997</v>
      </c>
    </row>
    <row r="22" spans="13:15" ht="12.75">
      <c r="M22" s="9" t="s">
        <v>23</v>
      </c>
      <c r="O22" s="3">
        <f>O20</f>
        <v>1295155.8211999997</v>
      </c>
    </row>
    <row r="23" spans="7:15" ht="12.75">
      <c r="G23" t="s">
        <v>19</v>
      </c>
      <c r="M23" t="s">
        <v>24</v>
      </c>
      <c r="O23" s="3">
        <f>O22*12</f>
        <v>15541869.854399996</v>
      </c>
    </row>
    <row r="24" spans="1:15" ht="12.75">
      <c r="A24" t="s">
        <v>26</v>
      </c>
      <c r="B24" s="1">
        <v>27705000</v>
      </c>
      <c r="F24" s="19" t="s">
        <v>41</v>
      </c>
      <c r="G24" s="19"/>
      <c r="H24" s="19"/>
      <c r="I24" s="19"/>
      <c r="M24" t="s">
        <v>29</v>
      </c>
      <c r="O24" s="2">
        <v>0.15</v>
      </c>
    </row>
    <row r="25" spans="1:15" ht="12.75">
      <c r="A25" t="s">
        <v>25</v>
      </c>
      <c r="B25" s="2">
        <v>0.09</v>
      </c>
      <c r="M25" t="s">
        <v>30</v>
      </c>
      <c r="O25" s="3">
        <f>O23*O24</f>
        <v>2331280.4781599995</v>
      </c>
    </row>
    <row r="26" spans="1:15" ht="12.75">
      <c r="A26" t="s">
        <v>27</v>
      </c>
      <c r="B26" s="1">
        <f>B24*B25</f>
        <v>2493450</v>
      </c>
      <c r="M26" t="s">
        <v>31</v>
      </c>
      <c r="O26" s="3">
        <f>O23-O25</f>
        <v>13210589.376239996</v>
      </c>
    </row>
    <row r="27" spans="1:15" ht="12.75">
      <c r="A27" t="s">
        <v>28</v>
      </c>
      <c r="B27" s="1">
        <f>B26/365</f>
        <v>6831.369863013699</v>
      </c>
      <c r="M27" t="s">
        <v>32</v>
      </c>
      <c r="O27" s="2">
        <v>0.6</v>
      </c>
    </row>
    <row r="28" spans="1:15" ht="12.75">
      <c r="A28" t="s">
        <v>43</v>
      </c>
      <c r="B28" s="1">
        <f>B27*0.6</f>
        <v>4098.821917808219</v>
      </c>
      <c r="M28" t="s">
        <v>36</v>
      </c>
      <c r="O28" s="3">
        <f>O26*O27</f>
        <v>7926353.625743997</v>
      </c>
    </row>
    <row r="29" spans="1:15" ht="12.75">
      <c r="A29" t="s">
        <v>44</v>
      </c>
      <c r="B29" s="1">
        <f>B28/60</f>
        <v>68.31369863013698</v>
      </c>
      <c r="M29" t="s">
        <v>33</v>
      </c>
      <c r="O29" s="1">
        <f>O28/100000</f>
        <v>79.26353625743997</v>
      </c>
    </row>
    <row r="30" spans="1:15" s="2" customFormat="1" ht="12.75">
      <c r="A30" s="2" t="s">
        <v>39</v>
      </c>
      <c r="B30" s="2">
        <v>0.08</v>
      </c>
      <c r="M30" s="2" t="s">
        <v>34</v>
      </c>
      <c r="O30" s="2">
        <v>0.25</v>
      </c>
    </row>
    <row r="31" spans="1:15" ht="12.75">
      <c r="A31" t="s">
        <v>40</v>
      </c>
      <c r="B31" s="1">
        <f>B29*B30</f>
        <v>5.465095890410959</v>
      </c>
      <c r="M31" t="s">
        <v>35</v>
      </c>
      <c r="O31" s="3">
        <f>O26*O30</f>
        <v>3302647.344059999</v>
      </c>
    </row>
    <row r="32" spans="1:15" ht="12.75">
      <c r="A32" t="s">
        <v>42</v>
      </c>
      <c r="B32" s="1">
        <f>B31*365</f>
        <v>1994.76</v>
      </c>
      <c r="M32" t="s">
        <v>37</v>
      </c>
      <c r="O32" s="2">
        <f>1-(O27+O30)</f>
        <v>0.15000000000000002</v>
      </c>
    </row>
    <row r="33" spans="13:15" ht="12.75">
      <c r="M33" t="s">
        <v>38</v>
      </c>
      <c r="O33" s="13">
        <f>O26*O32</f>
        <v>1981588.4064359998</v>
      </c>
    </row>
  </sheetData>
  <mergeCells count="8">
    <mergeCell ref="D2:F2"/>
    <mergeCell ref="G2:I2"/>
    <mergeCell ref="J2:L2"/>
    <mergeCell ref="F24:I24"/>
    <mergeCell ref="M1:O1"/>
    <mergeCell ref="D1:F1"/>
    <mergeCell ref="G1:I1"/>
    <mergeCell ref="J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Becker</dc:creator>
  <cp:keywords/>
  <dc:description/>
  <cp:lastModifiedBy>John Becker</cp:lastModifiedBy>
  <dcterms:created xsi:type="dcterms:W3CDTF">2008-11-12T01:27:38Z</dcterms:created>
  <dcterms:modified xsi:type="dcterms:W3CDTF">2008-11-12T03:28:47Z</dcterms:modified>
  <cp:category/>
  <cp:version/>
  <cp:contentType/>
  <cp:contentStatus/>
</cp:coreProperties>
</file>