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harts/chart1.xml" ContentType="application/vnd.openxmlformats-officedocument.drawingml.chart+xml"/>
  <Override PartName="/xl/drawings/drawing5.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embeddings/oleObject1.bin" ContentType="application/vnd.openxmlformats-officedocument.oleObject"/>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480" yWindow="150" windowWidth="11355" windowHeight="6825" tabRatio="932"/>
  </bookViews>
  <sheets>
    <sheet name="INTRO" sheetId="16" r:id="rId1"/>
    <sheet name="USER PROFILE" sheetId="19" r:id="rId2"/>
    <sheet name="HEALTH PROFILE" sheetId="20" r:id="rId3"/>
    <sheet name="SIDE EFFECTS" sheetId="32" r:id="rId4"/>
    <sheet name="TIER 1" sheetId="24" r:id="rId5"/>
    <sheet name="PATIENT PROFILE" sheetId="13" r:id="rId6"/>
    <sheet name="TNM Staging Info" sheetId="21" r:id="rId7"/>
    <sheet name="Side Effects Info" sheetId="27" r:id="rId8"/>
    <sheet name="Treatment Info" sheetId="30" r:id="rId9"/>
    <sheet name="Format" sheetId="26" r:id="rId10"/>
    <sheet name="Calculations" sheetId="6" r:id="rId11"/>
    <sheet name="Sensitivity" sheetId="33" r:id="rId12"/>
    <sheet name="Aggregation" sheetId="28" r:id="rId13"/>
    <sheet name="Raw Data" sheetId="29" r:id="rId14"/>
  </sheets>
  <definedNames>
    <definedName name="_xlnm._FilterDatabase" localSheetId="13" hidden="1">'Raw Data'!$A$1:$P$1047</definedName>
  </definedNames>
  <calcPr calcId="145621"/>
</workbook>
</file>

<file path=xl/calcChain.xml><?xml version="1.0" encoding="utf-8"?>
<calcChain xmlns="http://schemas.openxmlformats.org/spreadsheetml/2006/main">
  <c r="F20" i="33" l="1"/>
  <c r="F21" i="33"/>
  <c r="F18" i="33"/>
  <c r="F19" i="33" s="1"/>
  <c r="F5" i="33"/>
  <c r="F6" i="33" s="1"/>
  <c r="F7" i="33" s="1"/>
  <c r="F8" i="33" s="1"/>
  <c r="F9" i="33" s="1"/>
  <c r="F10" i="33" s="1"/>
  <c r="F11" i="33" s="1"/>
  <c r="F12" i="33" s="1"/>
  <c r="F13" i="33" s="1"/>
  <c r="F14" i="33" s="1"/>
  <c r="F15" i="33" s="1"/>
  <c r="F16" i="33" s="1"/>
  <c r="F17" i="33" s="1"/>
  <c r="U1" i="33"/>
  <c r="V1" i="33" s="1"/>
  <c r="U19" i="33" s="1"/>
  <c r="S1" i="33"/>
  <c r="T1" i="33" s="1"/>
  <c r="S19" i="33" s="1"/>
  <c r="Q1" i="33"/>
  <c r="R1" i="33" s="1"/>
  <c r="Q19" i="33" s="1"/>
  <c r="O1" i="33"/>
  <c r="P1" i="33" s="1"/>
  <c r="O19" i="33" s="1"/>
  <c r="M1" i="33"/>
  <c r="N1" i="33" s="1"/>
  <c r="M19" i="33" s="1"/>
  <c r="K1" i="33"/>
  <c r="L1" i="33" s="1"/>
  <c r="K19" i="33" s="1"/>
  <c r="I1" i="33"/>
  <c r="J1" i="33" s="1"/>
  <c r="I19" i="33" s="1"/>
  <c r="G1" i="33"/>
  <c r="H1" i="33" s="1"/>
  <c r="G19" i="33" s="1"/>
  <c r="F223" i="6"/>
  <c r="B3" i="33" s="1"/>
  <c r="I2" i="33" s="1"/>
  <c r="G223" i="6"/>
  <c r="C3" i="33" s="1"/>
  <c r="J2" i="33" s="1"/>
  <c r="H223" i="6"/>
  <c r="D3" i="33" s="1"/>
  <c r="F224" i="6"/>
  <c r="B4" i="33" s="1"/>
  <c r="K2" i="33" s="1"/>
  <c r="G224" i="6"/>
  <c r="C4" i="33" s="1"/>
  <c r="L2" i="33" s="1"/>
  <c r="H224" i="6"/>
  <c r="D4" i="33" s="1"/>
  <c r="F225" i="6"/>
  <c r="B5" i="33" s="1"/>
  <c r="M2" i="33" s="1"/>
  <c r="G225" i="6"/>
  <c r="C5" i="33" s="1"/>
  <c r="N2" i="33" s="1"/>
  <c r="H225" i="6"/>
  <c r="D5" i="33" s="1"/>
  <c r="F226" i="6"/>
  <c r="B6" i="33" s="1"/>
  <c r="O2" i="33" s="1"/>
  <c r="G226" i="6"/>
  <c r="C6" i="33" s="1"/>
  <c r="P2" i="33" s="1"/>
  <c r="H226" i="6"/>
  <c r="D6" i="33" s="1"/>
  <c r="F227" i="6"/>
  <c r="B7" i="33" s="1"/>
  <c r="Q2" i="33" s="1"/>
  <c r="G227" i="6"/>
  <c r="C7" i="33" s="1"/>
  <c r="R2" i="33" s="1"/>
  <c r="H227" i="6"/>
  <c r="D7" i="33" s="1"/>
  <c r="F228" i="6"/>
  <c r="B8" i="33" s="1"/>
  <c r="S2" i="33" s="1"/>
  <c r="G228" i="6"/>
  <c r="C8" i="33" s="1"/>
  <c r="T2" i="33" s="1"/>
  <c r="H228" i="6"/>
  <c r="D8" i="33" s="1"/>
  <c r="F229" i="6"/>
  <c r="B9" i="33" s="1"/>
  <c r="U2" i="33" s="1"/>
  <c r="G229" i="6"/>
  <c r="C9" i="33" s="1"/>
  <c r="V2" i="33" s="1"/>
  <c r="H229" i="6"/>
  <c r="D9" i="33" s="1"/>
  <c r="H222" i="6"/>
  <c r="D2" i="33" s="1"/>
  <c r="G222" i="6"/>
  <c r="C2" i="33" s="1"/>
  <c r="H2" i="33" s="1"/>
  <c r="F222" i="6"/>
  <c r="B2" i="33" s="1"/>
  <c r="G2" i="33" s="1"/>
  <c r="U24" i="33" l="1"/>
  <c r="Q24" i="33"/>
  <c r="M24" i="33"/>
  <c r="I24" i="33"/>
  <c r="U23" i="33"/>
  <c r="Q23" i="33"/>
  <c r="M23" i="33"/>
  <c r="I23" i="33"/>
  <c r="U22" i="33"/>
  <c r="Q22" i="33"/>
  <c r="M22" i="33"/>
  <c r="I22" i="33"/>
  <c r="U21" i="33"/>
  <c r="Q21" i="33"/>
  <c r="M21" i="33"/>
  <c r="I21" i="33"/>
  <c r="S20" i="33"/>
  <c r="O20" i="33"/>
  <c r="K20" i="33"/>
  <c r="G20" i="33"/>
  <c r="S24" i="33"/>
  <c r="O24" i="33"/>
  <c r="K24" i="33"/>
  <c r="G24" i="33"/>
  <c r="S23" i="33"/>
  <c r="O23" i="33"/>
  <c r="K23" i="33"/>
  <c r="G23" i="33"/>
  <c r="S22" i="33"/>
  <c r="O22" i="33"/>
  <c r="K22" i="33"/>
  <c r="G22" i="33"/>
  <c r="S21" i="33"/>
  <c r="O21" i="33"/>
  <c r="K21" i="33"/>
  <c r="G21" i="33"/>
  <c r="U20" i="33"/>
  <c r="Q20" i="33"/>
  <c r="M20" i="33"/>
  <c r="I20" i="33"/>
  <c r="F22" i="33"/>
  <c r="G4" i="33"/>
  <c r="G6" i="33"/>
  <c r="G8" i="33"/>
  <c r="G10" i="33"/>
  <c r="G12" i="33"/>
  <c r="G14" i="33"/>
  <c r="G16" i="33"/>
  <c r="G18" i="33"/>
  <c r="G5" i="33"/>
  <c r="G7" i="33"/>
  <c r="G9" i="33"/>
  <c r="G11" i="33"/>
  <c r="G13" i="33"/>
  <c r="G15" i="33"/>
  <c r="G17" i="33"/>
  <c r="I18" i="33"/>
  <c r="I16" i="33"/>
  <c r="I14" i="33"/>
  <c r="I12" i="33"/>
  <c r="I10" i="33"/>
  <c r="I8" i="33"/>
  <c r="I6" i="33"/>
  <c r="I4" i="33"/>
  <c r="I17" i="33"/>
  <c r="I15" i="33"/>
  <c r="I13" i="33"/>
  <c r="I11" i="33"/>
  <c r="I9" i="33"/>
  <c r="I7" i="33"/>
  <c r="I5" i="33"/>
  <c r="M18" i="33"/>
  <c r="M16" i="33"/>
  <c r="M14" i="33"/>
  <c r="M12" i="33"/>
  <c r="M10" i="33"/>
  <c r="M8" i="33"/>
  <c r="M6" i="33"/>
  <c r="M4" i="33"/>
  <c r="M17" i="33"/>
  <c r="M15" i="33"/>
  <c r="M13" i="33"/>
  <c r="M11" i="33"/>
  <c r="M9" i="33"/>
  <c r="M7" i="33"/>
  <c r="M5" i="33"/>
  <c r="Q18" i="33"/>
  <c r="Q16" i="33"/>
  <c r="Q14" i="33"/>
  <c r="Q12" i="33"/>
  <c r="Q10" i="33"/>
  <c r="Q8" i="33"/>
  <c r="Q6" i="33"/>
  <c r="Q4" i="33"/>
  <c r="Q17" i="33"/>
  <c r="Q15" i="33"/>
  <c r="Q13" i="33"/>
  <c r="Q11" i="33"/>
  <c r="Q9" i="33"/>
  <c r="Q7" i="33"/>
  <c r="Q5" i="33"/>
  <c r="U18" i="33"/>
  <c r="U16" i="33"/>
  <c r="U14" i="33"/>
  <c r="U12" i="33"/>
  <c r="U10" i="33"/>
  <c r="U8" i="33"/>
  <c r="U6" i="33"/>
  <c r="U4" i="33"/>
  <c r="U17" i="33"/>
  <c r="U15" i="33"/>
  <c r="U13" i="33"/>
  <c r="U11" i="33"/>
  <c r="U9" i="33"/>
  <c r="U7" i="33"/>
  <c r="U5" i="33"/>
  <c r="K17" i="33"/>
  <c r="K15" i="33"/>
  <c r="K13" i="33"/>
  <c r="K11" i="33"/>
  <c r="K9" i="33"/>
  <c r="K7" i="33"/>
  <c r="K5" i="33"/>
  <c r="K18" i="33"/>
  <c r="K16" i="33"/>
  <c r="K14" i="33"/>
  <c r="K12" i="33"/>
  <c r="K10" i="33"/>
  <c r="K8" i="33"/>
  <c r="K6" i="33"/>
  <c r="K4" i="33"/>
  <c r="O17" i="33"/>
  <c r="O15" i="33"/>
  <c r="O13" i="33"/>
  <c r="O11" i="33"/>
  <c r="O9" i="33"/>
  <c r="O7" i="33"/>
  <c r="O5" i="33"/>
  <c r="O18" i="33"/>
  <c r="O16" i="33"/>
  <c r="O14" i="33"/>
  <c r="O12" i="33"/>
  <c r="O10" i="33"/>
  <c r="O8" i="33"/>
  <c r="O6" i="33"/>
  <c r="O4" i="33"/>
  <c r="S17" i="33"/>
  <c r="S15" i="33"/>
  <c r="S13" i="33"/>
  <c r="S11" i="33"/>
  <c r="S9" i="33"/>
  <c r="S7" i="33"/>
  <c r="S5" i="33"/>
  <c r="S18" i="33"/>
  <c r="S16" i="33"/>
  <c r="S14" i="33"/>
  <c r="S12" i="33"/>
  <c r="S10" i="33"/>
  <c r="S8" i="33"/>
  <c r="S6" i="33"/>
  <c r="S4" i="33"/>
  <c r="F23" i="33" l="1"/>
  <c r="F24" i="33" l="1"/>
  <c r="T24" i="33" l="1"/>
  <c r="J24" i="33"/>
  <c r="H21" i="33"/>
  <c r="R21" i="33"/>
  <c r="L24" i="33" l="1"/>
  <c r="P21" i="33"/>
  <c r="R22" i="33"/>
  <c r="V24" i="33"/>
  <c r="R24" i="33"/>
  <c r="N24" i="33"/>
  <c r="J22" i="33"/>
  <c r="T21" i="33"/>
  <c r="L21" i="33"/>
  <c r="V22" i="33"/>
  <c r="N22" i="33"/>
  <c r="H23" i="33"/>
  <c r="R23" i="33"/>
  <c r="J23" i="33"/>
  <c r="P23" i="33"/>
  <c r="H20" i="33"/>
  <c r="R20" i="33"/>
  <c r="J20" i="33"/>
  <c r="V12" i="33"/>
  <c r="V4" i="33"/>
  <c r="V7" i="33"/>
  <c r="V5" i="33"/>
  <c r="N12" i="33"/>
  <c r="N4" i="33"/>
  <c r="N7" i="33"/>
  <c r="N5" i="33"/>
  <c r="H12" i="33"/>
  <c r="H4" i="33"/>
  <c r="H17" i="33"/>
  <c r="H19" i="33"/>
  <c r="T12" i="33"/>
  <c r="T4" i="33"/>
  <c r="T7" i="33"/>
  <c r="T5" i="33"/>
  <c r="P12" i="33"/>
  <c r="P4" i="33"/>
  <c r="P7" i="33"/>
  <c r="P5" i="33"/>
  <c r="L12" i="33"/>
  <c r="L4" i="33"/>
  <c r="L7" i="33"/>
  <c r="L5" i="33"/>
  <c r="R12" i="33"/>
  <c r="R4" i="33"/>
  <c r="R7" i="33"/>
  <c r="R5" i="33"/>
  <c r="J12" i="33"/>
  <c r="J4" i="33"/>
  <c r="J7" i="33"/>
  <c r="J5" i="33"/>
  <c r="P20" i="33"/>
  <c r="V18" i="33"/>
  <c r="V10" i="33"/>
  <c r="V19" i="33"/>
  <c r="V17" i="33"/>
  <c r="N18" i="33"/>
  <c r="N10" i="33"/>
  <c r="N19" i="33"/>
  <c r="N17" i="33"/>
  <c r="H6" i="33"/>
  <c r="H14" i="33"/>
  <c r="H5" i="33"/>
  <c r="H7" i="33"/>
  <c r="T18" i="33"/>
  <c r="T10" i="33"/>
  <c r="T19" i="33"/>
  <c r="T17" i="33"/>
  <c r="P18" i="33"/>
  <c r="P10" i="33"/>
  <c r="P19" i="33"/>
  <c r="P17" i="33"/>
  <c r="L18" i="33"/>
  <c r="L10" i="33"/>
  <c r="L19" i="33"/>
  <c r="L17" i="33"/>
  <c r="R18" i="33"/>
  <c r="R10" i="33"/>
  <c r="R19" i="33"/>
  <c r="R17" i="33"/>
  <c r="J18" i="33"/>
  <c r="J10" i="33"/>
  <c r="J19" i="33"/>
  <c r="J17" i="33"/>
  <c r="V21" i="33"/>
  <c r="H22" i="33"/>
  <c r="N23" i="33"/>
  <c r="T23" i="33"/>
  <c r="L23" i="33"/>
  <c r="V23" i="33"/>
  <c r="V20" i="33"/>
  <c r="N20" i="33"/>
  <c r="V16" i="33"/>
  <c r="V8" i="33"/>
  <c r="V15" i="33"/>
  <c r="V13" i="33"/>
  <c r="N16" i="33"/>
  <c r="N8" i="33"/>
  <c r="N15" i="33"/>
  <c r="N13" i="33"/>
  <c r="H8" i="33"/>
  <c r="H16" i="33"/>
  <c r="H9" i="33"/>
  <c r="H11" i="33"/>
  <c r="T16" i="33"/>
  <c r="T8" i="33"/>
  <c r="T15" i="33"/>
  <c r="T13" i="33"/>
  <c r="P16" i="33"/>
  <c r="P8" i="33"/>
  <c r="P15" i="33"/>
  <c r="P13" i="33"/>
  <c r="L16" i="33"/>
  <c r="L8" i="33"/>
  <c r="L15" i="33"/>
  <c r="L13" i="33"/>
  <c r="R16" i="33"/>
  <c r="R8" i="33"/>
  <c r="R15" i="33"/>
  <c r="R13" i="33"/>
  <c r="J16" i="33"/>
  <c r="J8" i="33"/>
  <c r="J15" i="33"/>
  <c r="J13" i="33"/>
  <c r="T20" i="33"/>
  <c r="L20" i="33"/>
  <c r="V14" i="33"/>
  <c r="V6" i="33"/>
  <c r="V11" i="33"/>
  <c r="V9" i="33"/>
  <c r="N14" i="33"/>
  <c r="N6" i="33"/>
  <c r="N11" i="33"/>
  <c r="N9" i="33"/>
  <c r="H10" i="33"/>
  <c r="H18" i="33"/>
  <c r="H13" i="33"/>
  <c r="H15" i="33"/>
  <c r="T14" i="33"/>
  <c r="T6" i="33"/>
  <c r="T11" i="33"/>
  <c r="T9" i="33"/>
  <c r="P14" i="33"/>
  <c r="P6" i="33"/>
  <c r="P11" i="33"/>
  <c r="P9" i="33"/>
  <c r="L14" i="33"/>
  <c r="L6" i="33"/>
  <c r="L11" i="33"/>
  <c r="L9" i="33"/>
  <c r="R14" i="33"/>
  <c r="R6" i="33"/>
  <c r="R11" i="33"/>
  <c r="R9" i="33"/>
  <c r="J14" i="33"/>
  <c r="J6" i="33"/>
  <c r="J11" i="33"/>
  <c r="J9" i="33"/>
  <c r="J21" i="33"/>
  <c r="T22" i="33"/>
  <c r="L22" i="33"/>
  <c r="N21" i="33"/>
  <c r="P22" i="33"/>
  <c r="P24" i="33"/>
  <c r="H24" i="33"/>
  <c r="D182" i="6" l="1"/>
  <c r="D132" i="6"/>
  <c r="A138" i="6"/>
  <c r="A154" i="6" s="1"/>
  <c r="A137" i="6"/>
  <c r="A136" i="6"/>
  <c r="A135" i="6"/>
  <c r="A134" i="6"/>
  <c r="A150" i="6" s="1"/>
  <c r="A133" i="6"/>
  <c r="C133" i="6" s="1"/>
  <c r="D133" i="6" s="1"/>
  <c r="A132" i="6"/>
  <c r="A148" i="6" s="1"/>
  <c r="C9" i="32"/>
  <c r="D73" i="32"/>
  <c r="D70" i="32"/>
  <c r="D67" i="32"/>
  <c r="D64" i="32"/>
  <c r="D61" i="32"/>
  <c r="D58" i="32"/>
  <c r="D55" i="32"/>
  <c r="A175" i="6"/>
  <c r="A173" i="6"/>
  <c r="F143" i="6"/>
  <c r="G64" i="32" s="1"/>
  <c r="G143" i="6"/>
  <c r="G67" i="32" s="1"/>
  <c r="H143" i="6"/>
  <c r="G70" i="32" s="1"/>
  <c r="I143" i="6"/>
  <c r="G73" i="32" s="1"/>
  <c r="E143" i="6"/>
  <c r="G61" i="32" s="1"/>
  <c r="D143" i="6"/>
  <c r="G58" i="32" s="1"/>
  <c r="C143" i="6"/>
  <c r="G55" i="32" s="1"/>
  <c r="A182" i="6"/>
  <c r="A184" i="6"/>
  <c r="A183" i="6"/>
  <c r="C183" i="6" s="1"/>
  <c r="D183" i="6" s="1"/>
  <c r="A149" i="6"/>
  <c r="A151" i="6"/>
  <c r="A152" i="6"/>
  <c r="A153" i="6"/>
  <c r="F15" i="32"/>
  <c r="C15" i="32"/>
  <c r="F14" i="32"/>
  <c r="C14" i="32"/>
  <c r="F13" i="32"/>
  <c r="C13" i="32"/>
  <c r="F12" i="32"/>
  <c r="C12" i="32"/>
  <c r="F11" i="32"/>
  <c r="C11" i="32"/>
  <c r="F10" i="32"/>
  <c r="C10" i="32"/>
  <c r="F9" i="32"/>
  <c r="A120" i="26"/>
  <c r="A129" i="26" s="1"/>
  <c r="A138" i="26" s="1"/>
  <c r="A147" i="26" s="1"/>
  <c r="A156" i="26" s="1"/>
  <c r="A165" i="26" s="1"/>
  <c r="A118" i="26"/>
  <c r="A127" i="26" s="1"/>
  <c r="A136" i="26" s="1"/>
  <c r="A145" i="26" s="1"/>
  <c r="A154" i="26" s="1"/>
  <c r="A163" i="26" s="1"/>
  <c r="A116" i="26"/>
  <c r="A125" i="26" s="1"/>
  <c r="A134" i="26" s="1"/>
  <c r="A143" i="26" s="1"/>
  <c r="A152" i="26" s="1"/>
  <c r="A161" i="26" s="1"/>
  <c r="C160" i="26"/>
  <c r="C142" i="26"/>
  <c r="C138" i="26"/>
  <c r="C136" i="26"/>
  <c r="C134" i="26"/>
  <c r="C129" i="26"/>
  <c r="C127" i="26"/>
  <c r="C125" i="26"/>
  <c r="C120" i="26"/>
  <c r="C118" i="26"/>
  <c r="C116" i="26"/>
  <c r="B106" i="26"/>
  <c r="C161" i="26" s="1"/>
  <c r="B107" i="26"/>
  <c r="C162" i="26" s="1"/>
  <c r="B108" i="26"/>
  <c r="C163" i="26" s="1"/>
  <c r="B109" i="26"/>
  <c r="C164" i="26" s="1"/>
  <c r="B110" i="26"/>
  <c r="C165" i="26" s="1"/>
  <c r="B111" i="26"/>
  <c r="C166" i="26" s="1"/>
  <c r="B105" i="26"/>
  <c r="A115" i="26" s="1"/>
  <c r="C124" i="26"/>
  <c r="C173" i="6"/>
  <c r="D173" i="6"/>
  <c r="E173" i="6"/>
  <c r="F173" i="6"/>
  <c r="G173" i="6"/>
  <c r="H173" i="6"/>
  <c r="I173" i="6"/>
  <c r="C174" i="6"/>
  <c r="D174" i="6"/>
  <c r="E174" i="6"/>
  <c r="F174" i="6"/>
  <c r="G174" i="6"/>
  <c r="H174" i="6"/>
  <c r="I174" i="6"/>
  <c r="C175" i="6"/>
  <c r="D175" i="6"/>
  <c r="E175" i="6"/>
  <c r="F175" i="6"/>
  <c r="G175" i="6"/>
  <c r="H175" i="6"/>
  <c r="I175" i="6"/>
  <c r="B173" i="6"/>
  <c r="B174" i="6"/>
  <c r="B175" i="6"/>
  <c r="A174" i="6"/>
  <c r="B83" i="6"/>
  <c r="N8" i="6" s="1"/>
  <c r="B91" i="13"/>
  <c r="F9" i="13"/>
  <c r="F8" i="13"/>
  <c r="B75" i="13" s="1"/>
  <c r="E210" i="6" a="1"/>
  <c r="E216" i="6" s="1"/>
  <c r="A210" i="6" a="1"/>
  <c r="A210" i="6" s="1"/>
  <c r="A91" i="26" s="1"/>
  <c r="A211" i="6"/>
  <c r="A92" i="26" s="1"/>
  <c r="A213" i="6"/>
  <c r="A94" i="26" s="1"/>
  <c r="A215" i="6"/>
  <c r="A96" i="26" s="1"/>
  <c r="A217" i="6"/>
  <c r="A98" i="26" s="1"/>
  <c r="M7" i="6"/>
  <c r="M52" i="6"/>
  <c r="M51" i="6"/>
  <c r="C134" i="6" l="1"/>
  <c r="D134" i="6" s="1"/>
  <c r="C184" i="6"/>
  <c r="D184" i="6" s="1"/>
  <c r="C117" i="26"/>
  <c r="C119" i="26"/>
  <c r="C121" i="26"/>
  <c r="C126" i="26"/>
  <c r="C128" i="26"/>
  <c r="C130" i="26"/>
  <c r="C135" i="26"/>
  <c r="C137" i="26"/>
  <c r="C139" i="26"/>
  <c r="C151" i="26"/>
  <c r="C143" i="26"/>
  <c r="C145" i="26"/>
  <c r="C147" i="26"/>
  <c r="C152" i="26"/>
  <c r="C154" i="26"/>
  <c r="C156" i="26"/>
  <c r="A117" i="26"/>
  <c r="A126" i="26" s="1"/>
  <c r="A135" i="26" s="1"/>
  <c r="A144" i="26" s="1"/>
  <c r="A153" i="26" s="1"/>
  <c r="A162" i="26" s="1"/>
  <c r="A119" i="26"/>
  <c r="A128" i="26" s="1"/>
  <c r="A137" i="26" s="1"/>
  <c r="A146" i="26" s="1"/>
  <c r="A155" i="26" s="1"/>
  <c r="A164" i="26" s="1"/>
  <c r="A121" i="26"/>
  <c r="A130" i="26" s="1"/>
  <c r="A139" i="26" s="1"/>
  <c r="A148" i="26" s="1"/>
  <c r="A157" i="26" s="1"/>
  <c r="A166" i="26" s="1"/>
  <c r="C144" i="26"/>
  <c r="C146" i="26"/>
  <c r="C148" i="26"/>
  <c r="C153" i="26"/>
  <c r="C155" i="26"/>
  <c r="C157" i="26"/>
  <c r="A124" i="26"/>
  <c r="B115" i="26"/>
  <c r="B116" i="26"/>
  <c r="C115" i="26"/>
  <c r="C133" i="26"/>
  <c r="E211" i="6"/>
  <c r="E213" i="6"/>
  <c r="E215" i="6"/>
  <c r="E217" i="6"/>
  <c r="E210" i="6"/>
  <c r="E212" i="6"/>
  <c r="E214" i="6"/>
  <c r="A216" i="6"/>
  <c r="A97" i="26" s="1"/>
  <c r="A214" i="6"/>
  <c r="A95" i="26" s="1"/>
  <c r="A212" i="6"/>
  <c r="A93" i="26" s="1"/>
  <c r="N6" i="6"/>
  <c r="N51" i="6"/>
  <c r="N49" i="6"/>
  <c r="N47" i="6"/>
  <c r="N45" i="6"/>
  <c r="N43" i="6"/>
  <c r="N41" i="6"/>
  <c r="N39" i="6"/>
  <c r="N37" i="6"/>
  <c r="N35" i="6"/>
  <c r="N33" i="6"/>
  <c r="N31" i="6"/>
  <c r="N29" i="6"/>
  <c r="N27" i="6"/>
  <c r="N25" i="6"/>
  <c r="N23" i="6"/>
  <c r="N21" i="6"/>
  <c r="N19" i="6"/>
  <c r="N17" i="6"/>
  <c r="N15" i="6"/>
  <c r="N13" i="6"/>
  <c r="N11" i="6"/>
  <c r="N9" i="6"/>
  <c r="N7" i="6"/>
  <c r="N52" i="6"/>
  <c r="N50" i="6"/>
  <c r="N48" i="6"/>
  <c r="N46" i="6"/>
  <c r="N44" i="6"/>
  <c r="N42" i="6"/>
  <c r="N40" i="6"/>
  <c r="N38" i="6"/>
  <c r="N36" i="6"/>
  <c r="N34" i="6"/>
  <c r="N32" i="6"/>
  <c r="N30" i="6"/>
  <c r="N28" i="6"/>
  <c r="N26" i="6"/>
  <c r="N24" i="6"/>
  <c r="N22" i="6"/>
  <c r="N20" i="6"/>
  <c r="N18" i="6"/>
  <c r="N16" i="6"/>
  <c r="N14" i="6"/>
  <c r="N12" i="6"/>
  <c r="N10" i="6"/>
  <c r="B121" i="26" l="1"/>
  <c r="B120" i="26"/>
  <c r="C135" i="6"/>
  <c r="D135" i="6" s="1"/>
  <c r="B118" i="26"/>
  <c r="B119" i="26"/>
  <c r="C110" i="26" s="1"/>
  <c r="B117" i="26"/>
  <c r="B126" i="26"/>
  <c r="B125" i="26"/>
  <c r="B128" i="26"/>
  <c r="B127" i="26"/>
  <c r="B130" i="26"/>
  <c r="A133" i="26"/>
  <c r="A142" i="26" s="1"/>
  <c r="A151" i="26" s="1"/>
  <c r="A160" i="26" s="1"/>
  <c r="B160" i="26" s="1"/>
  <c r="B129" i="26"/>
  <c r="C108" i="26"/>
  <c r="C106" i="26"/>
  <c r="C109" i="26"/>
  <c r="C107" i="26"/>
  <c r="C105" i="26"/>
  <c r="B124" i="26"/>
  <c r="B113" i="6"/>
  <c r="C223" i="6" s="1"/>
  <c r="A107" i="6" a="1"/>
  <c r="A111" i="6" s="1"/>
  <c r="A119" i="6"/>
  <c r="B119" i="6"/>
  <c r="C119" i="6"/>
  <c r="A120" i="6"/>
  <c r="B120" i="6"/>
  <c r="C120" i="6"/>
  <c r="A121" i="6"/>
  <c r="B121" i="6"/>
  <c r="C121" i="6"/>
  <c r="A122" i="6"/>
  <c r="B122" i="6"/>
  <c r="C122" i="6"/>
  <c r="A123" i="6"/>
  <c r="B123" i="6"/>
  <c r="C123" i="6"/>
  <c r="A124" i="6"/>
  <c r="B124" i="6"/>
  <c r="C124" i="6"/>
  <c r="A125" i="6"/>
  <c r="B125" i="6"/>
  <c r="C125" i="6"/>
  <c r="Y60" i="28"/>
  <c r="X60" i="28"/>
  <c r="W60" i="28"/>
  <c r="Y59" i="28"/>
  <c r="X59" i="28"/>
  <c r="W59" i="28"/>
  <c r="Y58" i="28"/>
  <c r="X58" i="28"/>
  <c r="W58" i="28"/>
  <c r="Y57" i="28"/>
  <c r="X57" i="28"/>
  <c r="W57" i="28"/>
  <c r="Y56" i="28"/>
  <c r="X56" i="28"/>
  <c r="W56" i="28"/>
  <c r="Y55" i="28"/>
  <c r="X55" i="28"/>
  <c r="W55" i="28"/>
  <c r="V60" i="28"/>
  <c r="V59" i="28"/>
  <c r="V58" i="28"/>
  <c r="V57" i="28"/>
  <c r="V56" i="28"/>
  <c r="V55" i="28"/>
  <c r="U60" i="28"/>
  <c r="U59" i="28"/>
  <c r="U58" i="28"/>
  <c r="U57" i="28"/>
  <c r="U56" i="28"/>
  <c r="U55" i="28"/>
  <c r="S60" i="28"/>
  <c r="S59" i="28"/>
  <c r="S58" i="28"/>
  <c r="S57" i="28"/>
  <c r="S56" i="28"/>
  <c r="S55" i="28"/>
  <c r="T60" i="28"/>
  <c r="R60" i="28"/>
  <c r="T59" i="28"/>
  <c r="R59" i="28"/>
  <c r="T58" i="28"/>
  <c r="R58" i="28"/>
  <c r="T57" i="28"/>
  <c r="R57" i="28"/>
  <c r="T56" i="28"/>
  <c r="R56" i="28"/>
  <c r="T55" i="28"/>
  <c r="R55" i="28"/>
  <c r="C136" i="6" l="1"/>
  <c r="D136" i="6" s="1"/>
  <c r="D109" i="26"/>
  <c r="D108" i="26"/>
  <c r="D107" i="26"/>
  <c r="D106" i="26"/>
  <c r="D105" i="26"/>
  <c r="B139" i="26"/>
  <c r="B137" i="26"/>
  <c r="B135" i="26"/>
  <c r="B138" i="26"/>
  <c r="B136" i="26"/>
  <c r="B134" i="26"/>
  <c r="B133" i="26"/>
  <c r="C222" i="6"/>
  <c r="A110" i="6"/>
  <c r="C226" i="6"/>
  <c r="A114" i="6"/>
  <c r="A108" i="6"/>
  <c r="C228" i="6"/>
  <c r="C224" i="6"/>
  <c r="A112" i="6"/>
  <c r="A109" i="6"/>
  <c r="A107" i="6"/>
  <c r="C229" i="6"/>
  <c r="C227" i="6"/>
  <c r="C225" i="6"/>
  <c r="A113" i="6"/>
  <c r="C6" i="6"/>
  <c r="D6" i="6"/>
  <c r="E6" i="6"/>
  <c r="F6" i="6"/>
  <c r="G6" i="6"/>
  <c r="H6" i="6"/>
  <c r="I6" i="6"/>
  <c r="C7" i="6"/>
  <c r="D7" i="6"/>
  <c r="E7" i="6"/>
  <c r="F7" i="6"/>
  <c r="G7" i="6"/>
  <c r="H7" i="6"/>
  <c r="I7" i="6"/>
  <c r="C8" i="6"/>
  <c r="D8" i="6"/>
  <c r="E8" i="6"/>
  <c r="F8" i="6"/>
  <c r="G8" i="6"/>
  <c r="H8" i="6"/>
  <c r="I8" i="6"/>
  <c r="C9" i="6"/>
  <c r="D9" i="6"/>
  <c r="E9" i="6"/>
  <c r="F9" i="6"/>
  <c r="G9" i="6"/>
  <c r="H9" i="6"/>
  <c r="I9" i="6"/>
  <c r="C10" i="6"/>
  <c r="D10" i="6"/>
  <c r="E10" i="6"/>
  <c r="F10" i="6"/>
  <c r="G10" i="6"/>
  <c r="H10" i="6"/>
  <c r="I10" i="6"/>
  <c r="C11" i="6"/>
  <c r="D11" i="6"/>
  <c r="E11" i="6"/>
  <c r="F11" i="6"/>
  <c r="G11" i="6"/>
  <c r="H11" i="6"/>
  <c r="I11" i="6"/>
  <c r="C12" i="6"/>
  <c r="D12" i="6"/>
  <c r="E12" i="6"/>
  <c r="F12" i="6"/>
  <c r="G12" i="6"/>
  <c r="H12" i="6"/>
  <c r="I12" i="6"/>
  <c r="B7" i="6"/>
  <c r="B8" i="6"/>
  <c r="B9" i="6"/>
  <c r="B10" i="6"/>
  <c r="B11" i="6"/>
  <c r="B12" i="6"/>
  <c r="B6" i="6"/>
  <c r="I5" i="6"/>
  <c r="C5" i="6"/>
  <c r="D5" i="6"/>
  <c r="E5" i="6"/>
  <c r="F5" i="6"/>
  <c r="G5" i="6"/>
  <c r="H5" i="6"/>
  <c r="B5" i="6"/>
  <c r="C137" i="6" l="1"/>
  <c r="D137" i="6" s="1"/>
  <c r="E105" i="26"/>
  <c r="E107" i="26"/>
  <c r="E106" i="26"/>
  <c r="E108" i="26"/>
  <c r="B148" i="26"/>
  <c r="B142" i="26"/>
  <c r="B145" i="26"/>
  <c r="B143" i="26"/>
  <c r="J10" i="6"/>
  <c r="J8" i="6"/>
  <c r="J11" i="6"/>
  <c r="J9" i="6"/>
  <c r="J7" i="6"/>
  <c r="J12" i="6"/>
  <c r="J6" i="6"/>
  <c r="O1046" i="29"/>
  <c r="P1047" i="29"/>
  <c r="P1046" i="29"/>
  <c r="N1047" i="29"/>
  <c r="N1046" i="29"/>
  <c r="C138" i="6" l="1"/>
  <c r="D138" i="6" s="1"/>
  <c r="B146" i="26"/>
  <c r="B147" i="26"/>
  <c r="B144" i="26"/>
  <c r="F105" i="26" s="1"/>
  <c r="B152" i="26"/>
  <c r="B151" i="26"/>
  <c r="B153" i="26"/>
  <c r="M1047" i="29"/>
  <c r="O1047" i="29"/>
  <c r="M1046" i="29"/>
  <c r="P1045" i="29"/>
  <c r="F133" i="6" l="1"/>
  <c r="F136" i="6"/>
  <c r="F132" i="6"/>
  <c r="G137" i="6"/>
  <c r="B153" i="6" s="1"/>
  <c r="F137" i="6"/>
  <c r="F134" i="6"/>
  <c r="F135" i="6"/>
  <c r="F138" i="6"/>
  <c r="B161" i="26"/>
  <c r="F106" i="26"/>
  <c r="B162" i="26"/>
  <c r="F107" i="26"/>
  <c r="B157" i="26"/>
  <c r="B155" i="26"/>
  <c r="B156" i="26"/>
  <c r="B154" i="26"/>
  <c r="O1045" i="29"/>
  <c r="N1045" i="29"/>
  <c r="G135" i="6" l="1"/>
  <c r="B151" i="6" s="1"/>
  <c r="E134" i="6"/>
  <c r="E135" i="6"/>
  <c r="E137" i="6"/>
  <c r="G136" i="6"/>
  <c r="B152" i="6" s="1"/>
  <c r="G134" i="6"/>
  <c r="B150" i="6" s="1"/>
  <c r="G133" i="6"/>
  <c r="B149" i="6" s="1"/>
  <c r="E133" i="6"/>
  <c r="G138" i="6"/>
  <c r="B154" i="6" s="1"/>
  <c r="E138" i="6"/>
  <c r="E136" i="6"/>
  <c r="G132" i="6"/>
  <c r="E132" i="6"/>
  <c r="B163" i="26"/>
  <c r="G105" i="26"/>
  <c r="G106" i="26"/>
  <c r="B166" i="26"/>
  <c r="B164" i="26"/>
  <c r="B165" i="26"/>
  <c r="M1045" i="29"/>
  <c r="P1044" i="29"/>
  <c r="C147" i="6" l="1" a="1"/>
  <c r="B148" i="6"/>
  <c r="H105" i="26"/>
  <c r="O1044" i="29"/>
  <c r="N1044" i="29"/>
  <c r="C147" i="6" l="1"/>
  <c r="H147" i="6"/>
  <c r="D147" i="6"/>
  <c r="G147" i="6"/>
  <c r="F147" i="6"/>
  <c r="I147" i="6"/>
  <c r="E147" i="6"/>
  <c r="M1044" i="29"/>
  <c r="P1043" i="29"/>
  <c r="N1043" i="29"/>
  <c r="E146" i="6" l="1"/>
  <c r="F146" i="6"/>
  <c r="D146" i="6"/>
  <c r="C146" i="6"/>
  <c r="C148" i="6" s="1"/>
  <c r="I146" i="6"/>
  <c r="G146" i="6"/>
  <c r="H146" i="6"/>
  <c r="O1043" i="29"/>
  <c r="M1043" i="29"/>
  <c r="M1041" i="29"/>
  <c r="O1040" i="29"/>
  <c r="M1040" i="29"/>
  <c r="N1040" i="29"/>
  <c r="P1042" i="29"/>
  <c r="N1041" i="29"/>
  <c r="N1037" i="29"/>
  <c r="N1038" i="29"/>
  <c r="P1039" i="29"/>
  <c r="N1039" i="29"/>
  <c r="N1042" i="29"/>
  <c r="P1038" i="29"/>
  <c r="P1040" i="29"/>
  <c r="P1037" i="29"/>
  <c r="P1041" i="29"/>
  <c r="F151" i="6" l="1"/>
  <c r="G152" i="6"/>
  <c r="E150" i="6"/>
  <c r="H153" i="6"/>
  <c r="I154" i="6"/>
  <c r="D149" i="6"/>
  <c r="O1038" i="29"/>
  <c r="O1039" i="29"/>
  <c r="M49" i="6" s="1"/>
  <c r="O1041" i="29"/>
  <c r="M1042" i="29"/>
  <c r="O1042" i="29"/>
  <c r="M1038" i="29"/>
  <c r="M1039" i="29"/>
  <c r="O1037" i="29"/>
  <c r="M1037" i="29"/>
  <c r="N1035" i="29"/>
  <c r="N1036" i="29"/>
  <c r="P1035" i="29"/>
  <c r="P1036" i="29"/>
  <c r="M50" i="6" l="1"/>
  <c r="M1036" i="29"/>
  <c r="O1036" i="29"/>
  <c r="O1035" i="29"/>
  <c r="M1035" i="29"/>
  <c r="P1034" i="29"/>
  <c r="N1034" i="29"/>
  <c r="O1034" i="29" l="1"/>
  <c r="M48" i="6" s="1"/>
  <c r="M1034" i="29"/>
  <c r="P1033" i="29"/>
  <c r="N1033" i="29"/>
  <c r="O1033" i="29" l="1"/>
  <c r="M1033" i="29"/>
  <c r="P1032" i="29"/>
  <c r="N1032" i="29"/>
  <c r="O1032" i="29" l="1"/>
  <c r="M1032" i="29"/>
  <c r="P1031" i="29"/>
  <c r="N1031" i="29"/>
  <c r="O1031" i="29" l="1"/>
  <c r="M1031" i="29"/>
  <c r="N1030" i="29"/>
  <c r="P1030" i="29"/>
  <c r="O1030" i="29" l="1"/>
  <c r="M47" i="6" s="1"/>
  <c r="M1030" i="29"/>
  <c r="M1029" i="29"/>
  <c r="O1024" i="29"/>
  <c r="O1023" i="29"/>
  <c r="O1017" i="29"/>
  <c r="O1016" i="29"/>
  <c r="M1016" i="29"/>
  <c r="M1015" i="29"/>
  <c r="M1012" i="29"/>
  <c r="O1010" i="29"/>
  <c r="P1024" i="29"/>
  <c r="P1015" i="29"/>
  <c r="P1027" i="29"/>
  <c r="P1012" i="29"/>
  <c r="N1020" i="29"/>
  <c r="N1010" i="29"/>
  <c r="N1023" i="29"/>
  <c r="P1013" i="29"/>
  <c r="P1022" i="29"/>
  <c r="N1009" i="29"/>
  <c r="P1021" i="29"/>
  <c r="N1026" i="29"/>
  <c r="N1012" i="29"/>
  <c r="N1025" i="29"/>
  <c r="N1011" i="29"/>
  <c r="P1023" i="29"/>
  <c r="P1016" i="29"/>
  <c r="P1025" i="29"/>
  <c r="N1014" i="29"/>
  <c r="N1024" i="29"/>
  <c r="N1018" i="29"/>
  <c r="N1028" i="29"/>
  <c r="P1018" i="29"/>
  <c r="P1026" i="29"/>
  <c r="N1019" i="29"/>
  <c r="P1010" i="29"/>
  <c r="N1016" i="29"/>
  <c r="N1027" i="29"/>
  <c r="N1017" i="29"/>
  <c r="P1029" i="29"/>
  <c r="N1015" i="29"/>
  <c r="N1022" i="29"/>
  <c r="P1011" i="29"/>
  <c r="P1017" i="29"/>
  <c r="P1009" i="29"/>
  <c r="P1020" i="29"/>
  <c r="P1028" i="29"/>
  <c r="N1013" i="29"/>
  <c r="P1014" i="29"/>
  <c r="N1021" i="29"/>
  <c r="N1029" i="29"/>
  <c r="P1019" i="29"/>
  <c r="M1010" i="29" l="1"/>
  <c r="M1011" i="29"/>
  <c r="M1013" i="29"/>
  <c r="M1014" i="29"/>
  <c r="M1017" i="29"/>
  <c r="O1018" i="29"/>
  <c r="M1019" i="29"/>
  <c r="O1019" i="29"/>
  <c r="M1020" i="29"/>
  <c r="O1020" i="29"/>
  <c r="M1021" i="29"/>
  <c r="O1021" i="29"/>
  <c r="M1022" i="29"/>
  <c r="O1022" i="29"/>
  <c r="M1023" i="29"/>
  <c r="M1024" i="29"/>
  <c r="M1025" i="29"/>
  <c r="O1025" i="29"/>
  <c r="M1026" i="29"/>
  <c r="O1026" i="29"/>
  <c r="M1027" i="29"/>
  <c r="O1027" i="29"/>
  <c r="M1028" i="29"/>
  <c r="O1028" i="29"/>
  <c r="O1029" i="29"/>
  <c r="O1011" i="29"/>
  <c r="O1012" i="29"/>
  <c r="O1013" i="29"/>
  <c r="O1014" i="29"/>
  <c r="O1015" i="29"/>
  <c r="M1018" i="29"/>
  <c r="O1009" i="29"/>
  <c r="M1009" i="29"/>
  <c r="M1008" i="29"/>
  <c r="O1006" i="29"/>
  <c r="O1005" i="29"/>
  <c r="O1004" i="29"/>
  <c r="M1000" i="29"/>
  <c r="O998" i="29"/>
  <c r="O996" i="29"/>
  <c r="N1004" i="29"/>
  <c r="N1003" i="29"/>
  <c r="N1001" i="29"/>
  <c r="P1008" i="29"/>
  <c r="P1003" i="29"/>
  <c r="P997" i="29"/>
  <c r="N1005" i="29"/>
  <c r="N998" i="29"/>
  <c r="N997" i="29"/>
  <c r="P1001" i="29"/>
  <c r="P999" i="29"/>
  <c r="P1000" i="29"/>
  <c r="N1008" i="29"/>
  <c r="N996" i="29"/>
  <c r="N1007" i="29"/>
  <c r="N1000" i="29"/>
  <c r="N999" i="29"/>
  <c r="P998" i="29"/>
  <c r="N1002" i="29"/>
  <c r="P1007" i="29"/>
  <c r="N1006" i="29"/>
  <c r="P996" i="29"/>
  <c r="P1004" i="29"/>
  <c r="P1006" i="29"/>
  <c r="P1002" i="29"/>
  <c r="P1005" i="29"/>
  <c r="M45" i="6" l="1"/>
  <c r="M46" i="6"/>
  <c r="M997" i="29"/>
  <c r="O997" i="29"/>
  <c r="M998" i="29"/>
  <c r="M999" i="29"/>
  <c r="O999" i="29"/>
  <c r="O1000" i="29"/>
  <c r="M1001" i="29"/>
  <c r="O1001" i="29"/>
  <c r="M1002" i="29"/>
  <c r="O1002" i="29"/>
  <c r="M1003" i="29"/>
  <c r="O1003" i="29"/>
  <c r="M1004" i="29"/>
  <c r="M1005" i="29"/>
  <c r="M1006" i="29"/>
  <c r="M1007" i="29"/>
  <c r="O1007" i="29"/>
  <c r="O1008" i="29"/>
  <c r="M996" i="29"/>
  <c r="O994" i="29"/>
  <c r="O992" i="29"/>
  <c r="P993" i="29"/>
  <c r="P995" i="29"/>
  <c r="P989" i="29"/>
  <c r="N989" i="29"/>
  <c r="P990" i="29"/>
  <c r="P992" i="29"/>
  <c r="P994" i="29"/>
  <c r="N994" i="29"/>
  <c r="P991" i="29"/>
  <c r="N991" i="29"/>
  <c r="N992" i="29"/>
  <c r="N995" i="29"/>
  <c r="N990" i="29"/>
  <c r="N993" i="29"/>
  <c r="M44" i="6" l="1"/>
  <c r="O989" i="29"/>
  <c r="M990" i="29"/>
  <c r="O990" i="29"/>
  <c r="M991" i="29"/>
  <c r="O991" i="29"/>
  <c r="M992" i="29"/>
  <c r="M993" i="29"/>
  <c r="O993" i="29"/>
  <c r="M994" i="29"/>
  <c r="M995" i="29"/>
  <c r="O995" i="29"/>
  <c r="M989" i="29"/>
  <c r="M987" i="29"/>
  <c r="O986" i="29"/>
  <c r="N982" i="29"/>
  <c r="P982" i="29"/>
  <c r="P986" i="29"/>
  <c r="N988" i="29"/>
  <c r="N987" i="29"/>
  <c r="P988" i="29"/>
  <c r="P984" i="29"/>
  <c r="N986" i="29"/>
  <c r="P983" i="29"/>
  <c r="N984" i="29"/>
  <c r="P985" i="29"/>
  <c r="P987" i="29"/>
  <c r="N985" i="29"/>
  <c r="N983" i="29"/>
  <c r="M983" i="29" l="1"/>
  <c r="O983" i="29"/>
  <c r="M984" i="29"/>
  <c r="O984" i="29"/>
  <c r="M985" i="29"/>
  <c r="O985" i="29"/>
  <c r="M986" i="29"/>
  <c r="O987" i="29"/>
  <c r="M988" i="29"/>
  <c r="O988" i="29"/>
  <c r="M43" i="6" s="1"/>
  <c r="O982" i="29"/>
  <c r="M982" i="29"/>
  <c r="O981" i="29"/>
  <c r="N979" i="29"/>
  <c r="P979" i="29"/>
  <c r="N981" i="29"/>
  <c r="N980" i="29"/>
  <c r="P980" i="29"/>
  <c r="P981" i="29"/>
  <c r="O979" i="29" l="1"/>
  <c r="O980" i="29"/>
  <c r="M980" i="29"/>
  <c r="M981" i="29"/>
  <c r="M979" i="29"/>
  <c r="N978" i="29"/>
  <c r="P978" i="29"/>
  <c r="O978" i="29" l="1"/>
  <c r="M978" i="29"/>
  <c r="M976" i="29"/>
  <c r="N976" i="29"/>
  <c r="P975" i="29"/>
  <c r="P976" i="29"/>
  <c r="N974" i="29"/>
  <c r="P974" i="29"/>
  <c r="N977" i="29"/>
  <c r="P973" i="29"/>
  <c r="N973" i="29"/>
  <c r="N975" i="29"/>
  <c r="P977" i="29"/>
  <c r="O973" i="29" l="1"/>
  <c r="O974" i="29"/>
  <c r="M975" i="29"/>
  <c r="O975" i="29"/>
  <c r="O976" i="29"/>
  <c r="M977" i="29"/>
  <c r="O977" i="29"/>
  <c r="M974" i="29"/>
  <c r="M973" i="29"/>
  <c r="P972" i="29"/>
  <c r="N972" i="29"/>
  <c r="O972" i="29" l="1"/>
  <c r="M972" i="29"/>
  <c r="N970" i="29"/>
  <c r="P969" i="29"/>
  <c r="N971" i="29"/>
  <c r="P970" i="29"/>
  <c r="N969" i="29"/>
  <c r="P971" i="29"/>
  <c r="O969" i="29" l="1"/>
  <c r="M970" i="29"/>
  <c r="O970" i="29"/>
  <c r="M971" i="29"/>
  <c r="O971" i="29"/>
  <c r="M969" i="29"/>
  <c r="P968" i="29"/>
  <c r="N968" i="29"/>
  <c r="O968" i="29" l="1"/>
  <c r="M42" i="6" s="1"/>
  <c r="M968" i="29"/>
  <c r="P967" i="29"/>
  <c r="N967" i="29"/>
  <c r="O967" i="29" l="1"/>
  <c r="M967" i="29"/>
  <c r="P966" i="29"/>
  <c r="N966" i="29"/>
  <c r="O966" i="29" l="1"/>
  <c r="M966" i="29"/>
  <c r="N963" i="29"/>
  <c r="P963" i="29"/>
  <c r="N965" i="29"/>
  <c r="P965" i="29"/>
  <c r="P964" i="29"/>
  <c r="N964" i="29"/>
  <c r="M964" i="29" l="1"/>
  <c r="O964" i="29"/>
  <c r="M965" i="29"/>
  <c r="O965" i="29"/>
  <c r="O963" i="29"/>
  <c r="M963" i="29"/>
  <c r="O961" i="29"/>
  <c r="N960" i="29"/>
  <c r="N961" i="29"/>
  <c r="P960" i="29"/>
  <c r="N962" i="29"/>
  <c r="P961" i="29"/>
  <c r="P962" i="29"/>
  <c r="M961" i="29" l="1"/>
  <c r="M962" i="29"/>
  <c r="O962" i="29"/>
  <c r="O960" i="29"/>
  <c r="M960" i="29"/>
  <c r="O957" i="29"/>
  <c r="M955" i="29"/>
  <c r="O954" i="29"/>
  <c r="N954" i="29"/>
  <c r="P957" i="29"/>
  <c r="P956" i="29"/>
  <c r="P959" i="29"/>
  <c r="P958" i="29"/>
  <c r="P955" i="29"/>
  <c r="N959" i="29"/>
  <c r="N953" i="29"/>
  <c r="N958" i="29"/>
  <c r="P953" i="29"/>
  <c r="N955" i="29"/>
  <c r="N957" i="29"/>
  <c r="N956" i="29"/>
  <c r="P954" i="29"/>
  <c r="M954" i="29" l="1"/>
  <c r="O955" i="29"/>
  <c r="M956" i="29"/>
  <c r="O956" i="29"/>
  <c r="M957" i="29"/>
  <c r="M958" i="29"/>
  <c r="O958" i="29"/>
  <c r="M959" i="29"/>
  <c r="O959" i="29"/>
  <c r="M41" i="6" s="1"/>
  <c r="O953" i="29"/>
  <c r="M953" i="29"/>
  <c r="M942" i="29"/>
  <c r="M940" i="29"/>
  <c r="P949" i="29"/>
  <c r="N946" i="29"/>
  <c r="P947" i="29"/>
  <c r="P944" i="29"/>
  <c r="N939" i="29"/>
  <c r="P952" i="29"/>
  <c r="P943" i="29"/>
  <c r="P950" i="29"/>
  <c r="P951" i="29"/>
  <c r="N940" i="29"/>
  <c r="N941" i="29"/>
  <c r="P946" i="29"/>
  <c r="N952" i="29"/>
  <c r="N949" i="29"/>
  <c r="P945" i="29"/>
  <c r="P941" i="29"/>
  <c r="N948" i="29"/>
  <c r="N943" i="29"/>
  <c r="P939" i="29"/>
  <c r="P942" i="29"/>
  <c r="N944" i="29"/>
  <c r="N951" i="29"/>
  <c r="P940" i="29"/>
  <c r="N942" i="29"/>
  <c r="N950" i="29"/>
  <c r="N947" i="29"/>
  <c r="P948" i="29"/>
  <c r="N945" i="29"/>
  <c r="M941" i="29" l="1"/>
  <c r="M943" i="29"/>
  <c r="O940" i="29"/>
  <c r="O941" i="29"/>
  <c r="O942" i="29"/>
  <c r="O943" i="29"/>
  <c r="M944" i="29"/>
  <c r="O944" i="29"/>
  <c r="M945" i="29"/>
  <c r="O945" i="29"/>
  <c r="M946" i="29"/>
  <c r="O946" i="29"/>
  <c r="M947" i="29"/>
  <c r="O947" i="29"/>
  <c r="M948" i="29"/>
  <c r="O948" i="29"/>
  <c r="M949" i="29"/>
  <c r="O949" i="29"/>
  <c r="M950" i="29"/>
  <c r="O950" i="29"/>
  <c r="M951" i="29"/>
  <c r="O951" i="29"/>
  <c r="M952" i="29"/>
  <c r="O952" i="29"/>
  <c r="O939" i="29"/>
  <c r="M939" i="29"/>
  <c r="M934" i="29"/>
  <c r="O933" i="29"/>
  <c r="M931" i="29"/>
  <c r="M923" i="29"/>
  <c r="N938" i="29"/>
  <c r="P933" i="29"/>
  <c r="P930" i="29"/>
  <c r="P935" i="29"/>
  <c r="P932" i="29"/>
  <c r="N924" i="29"/>
  <c r="P929" i="29"/>
  <c r="N934" i="29"/>
  <c r="N931" i="29"/>
  <c r="N926" i="29"/>
  <c r="N935" i="29"/>
  <c r="P925" i="29"/>
  <c r="N930" i="29"/>
  <c r="P927" i="29"/>
  <c r="N928" i="29"/>
  <c r="P934" i="29"/>
  <c r="P936" i="29"/>
  <c r="N925" i="29"/>
  <c r="N937" i="29"/>
  <c r="P937" i="29"/>
  <c r="P931" i="29"/>
  <c r="N932" i="29"/>
  <c r="N933" i="29"/>
  <c r="P926" i="29"/>
  <c r="P923" i="29"/>
  <c r="P938" i="29"/>
  <c r="N927" i="29"/>
  <c r="P922" i="29"/>
  <c r="P928" i="29"/>
  <c r="N922" i="29"/>
  <c r="P924" i="29"/>
  <c r="N923" i="29"/>
  <c r="N936" i="29"/>
  <c r="N929" i="29"/>
  <c r="M924" i="29" l="1"/>
  <c r="M925" i="29"/>
  <c r="M926" i="29"/>
  <c r="M927" i="29"/>
  <c r="M928" i="29"/>
  <c r="O929" i="29"/>
  <c r="M930" i="29"/>
  <c r="M932" i="29"/>
  <c r="M933" i="29"/>
  <c r="O934" i="29"/>
  <c r="M935" i="29"/>
  <c r="O935" i="29"/>
  <c r="M936" i="29"/>
  <c r="O936" i="29"/>
  <c r="M937" i="29"/>
  <c r="O937" i="29"/>
  <c r="M938" i="29"/>
  <c r="O938" i="29"/>
  <c r="M40" i="6" s="1"/>
  <c r="O923" i="29"/>
  <c r="O924" i="29"/>
  <c r="O925" i="29"/>
  <c r="O926" i="29"/>
  <c r="O927" i="29"/>
  <c r="O928" i="29"/>
  <c r="M929" i="29"/>
  <c r="O930" i="29"/>
  <c r="O931" i="29"/>
  <c r="O932" i="29"/>
  <c r="O922" i="29"/>
  <c r="M922" i="29"/>
  <c r="O921" i="29"/>
  <c r="M921" i="29"/>
  <c r="O918" i="29"/>
  <c r="M914" i="29"/>
  <c r="M910" i="29"/>
  <c r="O904" i="29"/>
  <c r="M902" i="29"/>
  <c r="O900" i="29"/>
  <c r="O899" i="29"/>
  <c r="M898" i="29"/>
  <c r="M892" i="29"/>
  <c r="M890" i="29"/>
  <c r="M888" i="29"/>
  <c r="M886" i="29"/>
  <c r="M885" i="29"/>
  <c r="P907" i="29"/>
  <c r="N918" i="29"/>
  <c r="N884" i="29"/>
  <c r="P898" i="29"/>
  <c r="P900" i="29"/>
  <c r="P903" i="29"/>
  <c r="P887" i="29"/>
  <c r="P918" i="29"/>
  <c r="P915" i="29"/>
  <c r="N896" i="29"/>
  <c r="P913" i="29"/>
  <c r="N902" i="29"/>
  <c r="N912" i="29"/>
  <c r="P894" i="29"/>
  <c r="N919" i="29"/>
  <c r="N904" i="29"/>
  <c r="N899" i="29"/>
  <c r="P906" i="29"/>
  <c r="P921" i="29"/>
  <c r="P892" i="29"/>
  <c r="N898" i="29"/>
  <c r="P920" i="29"/>
  <c r="P889" i="29"/>
  <c r="P899" i="29"/>
  <c r="N888" i="29"/>
  <c r="N920" i="29"/>
  <c r="P885" i="29"/>
  <c r="P917" i="29"/>
  <c r="N910" i="29"/>
  <c r="N916" i="29"/>
  <c r="N903" i="29"/>
  <c r="N900" i="29"/>
  <c r="N892" i="29"/>
  <c r="N909" i="29"/>
  <c r="P910" i="29"/>
  <c r="P891" i="29"/>
  <c r="N889" i="29"/>
  <c r="P905" i="29"/>
  <c r="N894" i="29"/>
  <c r="P897" i="29"/>
  <c r="P902" i="29"/>
  <c r="P919" i="29"/>
  <c r="P888" i="29"/>
  <c r="N890" i="29"/>
  <c r="N895" i="29"/>
  <c r="P886" i="29"/>
  <c r="N917" i="29"/>
  <c r="N886" i="29"/>
  <c r="P912" i="29"/>
  <c r="P890" i="29"/>
  <c r="N913" i="29"/>
  <c r="N908" i="29"/>
  <c r="N901" i="29"/>
  <c r="P904" i="29"/>
  <c r="P909" i="29"/>
  <c r="P901" i="29"/>
  <c r="N907" i="29"/>
  <c r="P908" i="29"/>
  <c r="N887" i="29"/>
  <c r="P895" i="29"/>
  <c r="N891" i="29"/>
  <c r="N914" i="29"/>
  <c r="N897" i="29"/>
  <c r="N921" i="29"/>
  <c r="N893" i="29"/>
  <c r="P916" i="29"/>
  <c r="N905" i="29"/>
  <c r="P914" i="29"/>
  <c r="P911" i="29"/>
  <c r="P884" i="29"/>
  <c r="P896" i="29"/>
  <c r="P893" i="29"/>
  <c r="N906" i="29"/>
  <c r="N911" i="29"/>
  <c r="N915" i="29"/>
  <c r="N885" i="29"/>
  <c r="O884" i="29" l="1"/>
  <c r="O885" i="29"/>
  <c r="O886" i="29"/>
  <c r="O887" i="29"/>
  <c r="M889" i="29"/>
  <c r="M891" i="29"/>
  <c r="M893" i="29"/>
  <c r="M894" i="29"/>
  <c r="M895" i="29"/>
  <c r="M896" i="29"/>
  <c r="M897" i="29"/>
  <c r="M899" i="29"/>
  <c r="O901" i="29"/>
  <c r="O902" i="29"/>
  <c r="O903" i="29"/>
  <c r="O905" i="29"/>
  <c r="O906" i="29"/>
  <c r="M907" i="29"/>
  <c r="O907" i="29"/>
  <c r="M908" i="29"/>
  <c r="O908" i="29"/>
  <c r="M909" i="29"/>
  <c r="O909" i="29"/>
  <c r="O910" i="29"/>
  <c r="M911" i="29"/>
  <c r="O911" i="29"/>
  <c r="M912" i="29"/>
  <c r="O912" i="29"/>
  <c r="M913" i="29"/>
  <c r="O913" i="29"/>
  <c r="O914" i="29"/>
  <c r="M915" i="29"/>
  <c r="O915" i="29"/>
  <c r="M916" i="29"/>
  <c r="O916" i="29"/>
  <c r="M917" i="29"/>
  <c r="O917" i="29"/>
  <c r="M918" i="29"/>
  <c r="M919" i="29"/>
  <c r="O919" i="29"/>
  <c r="M920" i="29"/>
  <c r="O920" i="29"/>
  <c r="M887" i="29"/>
  <c r="O888" i="29"/>
  <c r="O889" i="29"/>
  <c r="O890" i="29"/>
  <c r="O891" i="29"/>
  <c r="O892" i="29"/>
  <c r="O893" i="29"/>
  <c r="O894" i="29"/>
  <c r="O895" i="29"/>
  <c r="O896" i="29"/>
  <c r="O897" i="29"/>
  <c r="O898" i="29"/>
  <c r="M900" i="29"/>
  <c r="M901" i="29"/>
  <c r="M903" i="29"/>
  <c r="M904" i="29"/>
  <c r="M905" i="29"/>
  <c r="M906" i="29"/>
  <c r="M884" i="29"/>
  <c r="O882" i="29"/>
  <c r="P880" i="29"/>
  <c r="N881" i="29"/>
  <c r="P881" i="29"/>
  <c r="N880" i="29"/>
  <c r="N882" i="29"/>
  <c r="P882" i="29"/>
  <c r="P883" i="29"/>
  <c r="N883" i="29"/>
  <c r="M39" i="6" l="1"/>
  <c r="M38" i="6"/>
  <c r="M881" i="29"/>
  <c r="O880" i="29"/>
  <c r="O881" i="29"/>
  <c r="M882" i="29"/>
  <c r="M883" i="29"/>
  <c r="O883" i="29"/>
  <c r="M880" i="29"/>
  <c r="M879" i="29"/>
  <c r="P878" i="29"/>
  <c r="P879" i="29"/>
  <c r="N879" i="29"/>
  <c r="N878" i="29"/>
  <c r="O878" i="29" l="1"/>
  <c r="O879" i="29"/>
  <c r="M878" i="29"/>
  <c r="P877" i="29"/>
  <c r="O877" i="29" l="1"/>
  <c r="N877" i="29"/>
  <c r="M877" i="29" l="1"/>
  <c r="N874" i="29"/>
  <c r="P874" i="29"/>
  <c r="N875" i="29"/>
  <c r="N876" i="29"/>
  <c r="P875" i="29"/>
  <c r="P876" i="29"/>
  <c r="O874" i="29" l="1"/>
  <c r="M875" i="29"/>
  <c r="O875" i="29"/>
  <c r="M876" i="29"/>
  <c r="O876" i="29"/>
  <c r="M874" i="29"/>
  <c r="M873" i="29"/>
  <c r="O869" i="29"/>
  <c r="P867" i="29"/>
  <c r="N867" i="29"/>
  <c r="N868" i="29"/>
  <c r="P869" i="29"/>
  <c r="P872" i="29"/>
  <c r="N869" i="29"/>
  <c r="P870" i="29"/>
  <c r="P868" i="29"/>
  <c r="N873" i="29"/>
  <c r="P871" i="29"/>
  <c r="N872" i="29"/>
  <c r="P873" i="29"/>
  <c r="N870" i="29"/>
  <c r="N871" i="29"/>
  <c r="O867" i="29" l="1"/>
  <c r="O868" i="29"/>
  <c r="M869" i="29"/>
  <c r="M870" i="29"/>
  <c r="O870" i="29"/>
  <c r="M871" i="29"/>
  <c r="O871" i="29"/>
  <c r="M872" i="29"/>
  <c r="O872" i="29"/>
  <c r="O873" i="29"/>
  <c r="M868" i="29"/>
  <c r="M867" i="29"/>
  <c r="O866" i="29"/>
  <c r="N866" i="29"/>
  <c r="P866" i="29"/>
  <c r="M866" i="29" l="1"/>
  <c r="M865" i="29"/>
  <c r="N864" i="29"/>
  <c r="P864" i="29"/>
  <c r="N863" i="29"/>
  <c r="P865" i="29"/>
  <c r="N865" i="29"/>
  <c r="P863" i="29"/>
  <c r="M864" i="29" l="1"/>
  <c r="O863" i="29"/>
  <c r="O864" i="29"/>
  <c r="O865" i="29"/>
  <c r="M863" i="29"/>
  <c r="P862" i="29"/>
  <c r="N862" i="29"/>
  <c r="O862" i="29" l="1"/>
  <c r="M862" i="29"/>
  <c r="O861" i="29"/>
  <c r="N861" i="29"/>
  <c r="P861" i="29"/>
  <c r="M861" i="29" l="1"/>
  <c r="P860" i="29"/>
  <c r="N860" i="29"/>
  <c r="O860" i="29" l="1"/>
  <c r="M860" i="29"/>
  <c r="P859" i="29"/>
  <c r="N859" i="29"/>
  <c r="O859" i="29" l="1"/>
  <c r="M37" i="6" s="1"/>
  <c r="M859" i="29"/>
  <c r="P858" i="29"/>
  <c r="O858" i="29" l="1"/>
  <c r="N858" i="29"/>
  <c r="M858" i="29" l="1"/>
  <c r="P857" i="29"/>
  <c r="O857" i="29" l="1"/>
  <c r="M857" i="29"/>
  <c r="M856" i="29"/>
  <c r="O850" i="29"/>
  <c r="M850" i="29"/>
  <c r="O847" i="29"/>
  <c r="O846" i="29"/>
  <c r="O845" i="29"/>
  <c r="N848" i="29"/>
  <c r="P843" i="29"/>
  <c r="N852" i="29"/>
  <c r="N856" i="29"/>
  <c r="P856" i="29"/>
  <c r="N845" i="29"/>
  <c r="P848" i="29"/>
  <c r="P851" i="29"/>
  <c r="P855" i="29"/>
  <c r="P850" i="29"/>
  <c r="N851" i="29"/>
  <c r="P853" i="29"/>
  <c r="P845" i="29"/>
  <c r="N854" i="29"/>
  <c r="P846" i="29"/>
  <c r="N857" i="29"/>
  <c r="N844" i="29"/>
  <c r="N846" i="29"/>
  <c r="P852" i="29"/>
  <c r="P849" i="29"/>
  <c r="P854" i="29"/>
  <c r="P847" i="29"/>
  <c r="N850" i="29"/>
  <c r="N855" i="29"/>
  <c r="N843" i="29"/>
  <c r="N847" i="29"/>
  <c r="N853" i="29"/>
  <c r="P844" i="29"/>
  <c r="N849" i="29"/>
  <c r="O843" i="29" l="1"/>
  <c r="O844" i="29"/>
  <c r="O848" i="29"/>
  <c r="M844" i="29"/>
  <c r="M845" i="29"/>
  <c r="M846" i="29"/>
  <c r="M847" i="29"/>
  <c r="M848" i="29"/>
  <c r="M849" i="29"/>
  <c r="O849" i="29"/>
  <c r="M851" i="29"/>
  <c r="O851" i="29"/>
  <c r="M852" i="29"/>
  <c r="O852" i="29"/>
  <c r="M853" i="29"/>
  <c r="O853" i="29"/>
  <c r="M854" i="29"/>
  <c r="O854" i="29"/>
  <c r="M855" i="29"/>
  <c r="O855" i="29"/>
  <c r="O856" i="29"/>
  <c r="M843" i="29"/>
  <c r="O842" i="29"/>
  <c r="P839" i="29"/>
  <c r="P842" i="29"/>
  <c r="N842" i="29"/>
  <c r="P841" i="29"/>
  <c r="P840" i="29"/>
  <c r="N839" i="29"/>
  <c r="N840" i="29"/>
  <c r="N841" i="29"/>
  <c r="O840" i="29" l="1"/>
  <c r="O841" i="29"/>
  <c r="M842" i="29"/>
  <c r="M840" i="29"/>
  <c r="M841" i="29"/>
  <c r="O839" i="29"/>
  <c r="M839" i="29"/>
  <c r="O837" i="29"/>
  <c r="M832" i="29"/>
  <c r="M829" i="29"/>
  <c r="O824" i="29"/>
  <c r="M818" i="29"/>
  <c r="O813" i="29"/>
  <c r="M813" i="29"/>
  <c r="O812" i="29"/>
  <c r="O811" i="29"/>
  <c r="M811" i="29"/>
  <c r="M809" i="29"/>
  <c r="N813" i="29"/>
  <c r="P830" i="29"/>
  <c r="N818" i="29"/>
  <c r="N827" i="29"/>
  <c r="N822" i="29"/>
  <c r="P809" i="29"/>
  <c r="P818" i="29"/>
  <c r="N821" i="29"/>
  <c r="N823" i="29"/>
  <c r="N826" i="29"/>
  <c r="P810" i="29"/>
  <c r="P827" i="29"/>
  <c r="P816" i="29"/>
  <c r="P819" i="29"/>
  <c r="P812" i="29"/>
  <c r="N833" i="29"/>
  <c r="N831" i="29"/>
  <c r="N834" i="29"/>
  <c r="N824" i="29"/>
  <c r="P835" i="29"/>
  <c r="N829" i="29"/>
  <c r="P829" i="29"/>
  <c r="N820" i="29"/>
  <c r="P822" i="29"/>
  <c r="P831" i="29"/>
  <c r="N811" i="29"/>
  <c r="N816" i="29"/>
  <c r="P815" i="29"/>
  <c r="P813" i="29"/>
  <c r="P811" i="29"/>
  <c r="N815" i="29"/>
  <c r="P838" i="29"/>
  <c r="P814" i="29"/>
  <c r="N809" i="29"/>
  <c r="P817" i="29"/>
  <c r="P834" i="29"/>
  <c r="P825" i="29"/>
  <c r="P832" i="29"/>
  <c r="N808" i="29"/>
  <c r="P808" i="29"/>
  <c r="P828" i="29"/>
  <c r="N830" i="29"/>
  <c r="P824" i="29"/>
  <c r="N835" i="29"/>
  <c r="N814" i="29"/>
  <c r="N828" i="29"/>
  <c r="P833" i="29"/>
  <c r="P823" i="29"/>
  <c r="N819" i="29"/>
  <c r="N838" i="29"/>
  <c r="N812" i="29"/>
  <c r="N810" i="29"/>
  <c r="P826" i="29"/>
  <c r="N836" i="29"/>
  <c r="P836" i="29"/>
  <c r="N832" i="29"/>
  <c r="N837" i="29"/>
  <c r="P821" i="29"/>
  <c r="P837" i="29"/>
  <c r="N817" i="29"/>
  <c r="P820" i="29"/>
  <c r="N825" i="29"/>
  <c r="M810" i="29" l="1"/>
  <c r="M812" i="29"/>
  <c r="M814" i="29"/>
  <c r="M815" i="29"/>
  <c r="M816" i="29"/>
  <c r="M817" i="29"/>
  <c r="M819" i="29"/>
  <c r="M820" i="29"/>
  <c r="M821" i="29"/>
  <c r="O809" i="29"/>
  <c r="O810" i="29"/>
  <c r="O814" i="29"/>
  <c r="O815" i="29"/>
  <c r="O816" i="29"/>
  <c r="O817" i="29"/>
  <c r="O818" i="29"/>
  <c r="O819" i="29"/>
  <c r="O820" i="29"/>
  <c r="O821" i="29"/>
  <c r="M822" i="29"/>
  <c r="O822" i="29"/>
  <c r="M823" i="29"/>
  <c r="O823" i="29"/>
  <c r="M824" i="29"/>
  <c r="M825" i="29"/>
  <c r="O825" i="29"/>
  <c r="M826" i="29"/>
  <c r="O826" i="29"/>
  <c r="M827" i="29"/>
  <c r="O827" i="29"/>
  <c r="M828" i="29"/>
  <c r="O828" i="29"/>
  <c r="O829" i="29"/>
  <c r="M830" i="29"/>
  <c r="O830" i="29"/>
  <c r="M831" i="29"/>
  <c r="O831" i="29"/>
  <c r="O832" i="29"/>
  <c r="M833" i="29"/>
  <c r="O833" i="29"/>
  <c r="M834" i="29"/>
  <c r="O834" i="29"/>
  <c r="M835" i="29"/>
  <c r="O835" i="29"/>
  <c r="M836" i="29"/>
  <c r="O836" i="29"/>
  <c r="M837" i="29"/>
  <c r="M838" i="29"/>
  <c r="O838" i="29"/>
  <c r="O808" i="29"/>
  <c r="M808" i="29"/>
  <c r="P807" i="29"/>
  <c r="N807" i="29"/>
  <c r="M36" i="6" l="1"/>
  <c r="O807" i="29"/>
  <c r="M807" i="29"/>
  <c r="M799" i="29"/>
  <c r="O798" i="29"/>
  <c r="O796" i="29"/>
  <c r="O794" i="29"/>
  <c r="O791" i="29"/>
  <c r="O790" i="29"/>
  <c r="O783" i="29"/>
  <c r="O781" i="29"/>
  <c r="M781" i="29"/>
  <c r="M779" i="29"/>
  <c r="M777" i="29"/>
  <c r="O776" i="29"/>
  <c r="M773" i="29"/>
  <c r="M772" i="29"/>
  <c r="O769" i="29"/>
  <c r="M762" i="29"/>
  <c r="O759" i="29"/>
  <c r="O757" i="29"/>
  <c r="M756" i="29"/>
  <c r="O748" i="29"/>
  <c r="M746" i="29"/>
  <c r="M741" i="29"/>
  <c r="M739" i="29"/>
  <c r="M738" i="29"/>
  <c r="M735" i="29"/>
  <c r="O733" i="29"/>
  <c r="M732" i="29"/>
  <c r="M729" i="29"/>
  <c r="O721" i="29"/>
  <c r="M720" i="29"/>
  <c r="M719" i="29"/>
  <c r="M715" i="29"/>
  <c r="M712" i="29"/>
  <c r="M710" i="29"/>
  <c r="M704" i="29"/>
  <c r="O703" i="29"/>
  <c r="M699" i="29"/>
  <c r="O693" i="29"/>
  <c r="O691" i="29"/>
  <c r="O687" i="29" l="1"/>
  <c r="N693" i="29"/>
  <c r="N791" i="29"/>
  <c r="N765" i="29"/>
  <c r="N747" i="29"/>
  <c r="P704" i="29"/>
  <c r="N718" i="29"/>
  <c r="P795" i="29"/>
  <c r="P777" i="29"/>
  <c r="P741" i="29"/>
  <c r="P727" i="29"/>
  <c r="N800" i="29"/>
  <c r="N782" i="29"/>
  <c r="N756" i="29"/>
  <c r="N738" i="29"/>
  <c r="P736" i="29"/>
  <c r="P700" i="29"/>
  <c r="P786" i="29"/>
  <c r="P768" i="29"/>
  <c r="P742" i="29"/>
  <c r="N711" i="29"/>
  <c r="P725" i="29"/>
  <c r="N717" i="29"/>
  <c r="N803" i="29"/>
  <c r="N777" i="29"/>
  <c r="N759" i="29"/>
  <c r="P728" i="29"/>
  <c r="P692" i="29"/>
  <c r="N690" i="29"/>
  <c r="P789" i="29"/>
  <c r="P763" i="29"/>
  <c r="P721" i="29"/>
  <c r="P699" i="29"/>
  <c r="N768" i="29"/>
  <c r="N710" i="29"/>
  <c r="P798" i="29"/>
  <c r="P754" i="29"/>
  <c r="P755" i="29"/>
  <c r="N705" i="29"/>
  <c r="N771" i="29"/>
  <c r="P716" i="29"/>
  <c r="P801" i="29"/>
  <c r="P753" i="29"/>
  <c r="N806" i="29"/>
  <c r="N762" i="29"/>
  <c r="N698" i="29"/>
  <c r="P788" i="29"/>
  <c r="P744" i="29"/>
  <c r="P733" i="29"/>
  <c r="N797" i="29"/>
  <c r="N753" i="29"/>
  <c r="N730" i="29"/>
  <c r="P783" i="29"/>
  <c r="P697" i="29"/>
  <c r="N788" i="29"/>
  <c r="N744" i="29"/>
  <c r="P712" i="29"/>
  <c r="P774" i="29"/>
  <c r="P723" i="29"/>
  <c r="P696" i="29"/>
  <c r="N688" i="29"/>
  <c r="P688" i="29"/>
  <c r="P792" i="29"/>
  <c r="P766" i="29"/>
  <c r="P748" i="29"/>
  <c r="P707" i="29"/>
  <c r="P743" i="29"/>
  <c r="N729" i="29"/>
  <c r="N801" i="29"/>
  <c r="N783" i="29"/>
  <c r="N757" i="29"/>
  <c r="N739" i="29"/>
  <c r="P691" i="29"/>
  <c r="N702" i="29"/>
  <c r="P787" i="29"/>
  <c r="P769" i="29"/>
  <c r="N713" i="29"/>
  <c r="P711" i="29"/>
  <c r="N792" i="29"/>
  <c r="N774" i="29"/>
  <c r="N748" i="29"/>
  <c r="P722" i="29"/>
  <c r="N720" i="29"/>
  <c r="P804" i="29"/>
  <c r="P778" i="29"/>
  <c r="P760" i="29"/>
  <c r="P731" i="29"/>
  <c r="N695" i="29"/>
  <c r="P693" i="29"/>
  <c r="N701" i="29"/>
  <c r="N795" i="29"/>
  <c r="N769" i="29"/>
  <c r="N751" i="29"/>
  <c r="N712" i="29"/>
  <c r="N805" i="29"/>
  <c r="N761" i="29"/>
  <c r="N696" i="29"/>
  <c r="P791" i="29"/>
  <c r="P729" i="29"/>
  <c r="N796" i="29"/>
  <c r="N752" i="29"/>
  <c r="N728" i="29"/>
  <c r="P782" i="29"/>
  <c r="P738" i="29"/>
  <c r="N709" i="29"/>
  <c r="N799" i="29"/>
  <c r="N755" i="29"/>
  <c r="N726" i="29"/>
  <c r="P781" i="29"/>
  <c r="N735" i="29"/>
  <c r="N786" i="29"/>
  <c r="N742" i="29"/>
  <c r="N708" i="29"/>
  <c r="P772" i="29"/>
  <c r="P719" i="29"/>
  <c r="N725" i="29"/>
  <c r="N781" i="29"/>
  <c r="N736" i="29"/>
  <c r="P698" i="29"/>
  <c r="P767" i="29"/>
  <c r="N707" i="29"/>
  <c r="N685" i="29"/>
  <c r="P686" i="29"/>
  <c r="N798" i="29"/>
  <c r="N772" i="29"/>
  <c r="N754" i="29"/>
  <c r="P718" i="29"/>
  <c r="N732" i="29"/>
  <c r="P802" i="29"/>
  <c r="P784" i="29"/>
  <c r="P758" i="29"/>
  <c r="P740" i="29"/>
  <c r="P689" i="29"/>
  <c r="P717" i="29"/>
  <c r="P713" i="29"/>
  <c r="N793" i="29"/>
  <c r="N775" i="29"/>
  <c r="N749" i="29"/>
  <c r="P724" i="29"/>
  <c r="N722" i="29"/>
  <c r="P805" i="29"/>
  <c r="P779" i="29"/>
  <c r="P761" i="29"/>
  <c r="N731" i="29"/>
  <c r="P695" i="29"/>
  <c r="N784" i="29"/>
  <c r="N766" i="29"/>
  <c r="N740" i="29"/>
  <c r="P706" i="29"/>
  <c r="N704" i="29"/>
  <c r="P796" i="29"/>
  <c r="P770" i="29"/>
  <c r="P752" i="29"/>
  <c r="P715" i="29"/>
  <c r="P751" i="29"/>
  <c r="N794" i="29"/>
  <c r="N750" i="29"/>
  <c r="N724" i="29"/>
  <c r="P780" i="29"/>
  <c r="P735" i="29"/>
  <c r="P701" i="29"/>
  <c r="N789" i="29"/>
  <c r="N745" i="29"/>
  <c r="N714" i="29"/>
  <c r="P775" i="29"/>
  <c r="N723" i="29"/>
  <c r="N780" i="29"/>
  <c r="P734" i="29"/>
  <c r="P806" i="29"/>
  <c r="P762" i="29"/>
  <c r="N699" i="29"/>
  <c r="N721" i="29"/>
  <c r="N779" i="29"/>
  <c r="P732" i="29"/>
  <c r="N694" i="29"/>
  <c r="P765" i="29"/>
  <c r="N703" i="29"/>
  <c r="N770" i="29"/>
  <c r="P714" i="29"/>
  <c r="P800" i="29"/>
  <c r="P756" i="29"/>
  <c r="P759" i="29"/>
  <c r="N687" i="29"/>
  <c r="N686" i="29"/>
  <c r="N734" i="29"/>
  <c r="P803" i="29"/>
  <c r="P785" i="29"/>
  <c r="P757" i="29"/>
  <c r="P705" i="29"/>
  <c r="N691" i="29"/>
  <c r="N790" i="29"/>
  <c r="N764" i="29"/>
  <c r="N746" i="29"/>
  <c r="P702" i="29"/>
  <c r="N716" i="29"/>
  <c r="P794" i="29"/>
  <c r="P776" i="29"/>
  <c r="P750" i="29"/>
  <c r="N727" i="29"/>
  <c r="P747" i="29"/>
  <c r="N733" i="29"/>
  <c r="N697" i="29"/>
  <c r="N785" i="29"/>
  <c r="N767" i="29"/>
  <c r="N741" i="29"/>
  <c r="P708" i="29"/>
  <c r="N706" i="29"/>
  <c r="P797" i="29"/>
  <c r="P771" i="29"/>
  <c r="P745" i="29"/>
  <c r="N715" i="29"/>
  <c r="N802" i="29"/>
  <c r="N776" i="29"/>
  <c r="N758" i="29"/>
  <c r="P726" i="29"/>
  <c r="P690" i="29"/>
  <c r="P737" i="29"/>
  <c r="N787" i="29"/>
  <c r="N743" i="29"/>
  <c r="P710" i="29"/>
  <c r="P773" i="29"/>
  <c r="N719" i="29"/>
  <c r="N778" i="29"/>
  <c r="P730" i="29"/>
  <c r="N692" i="29"/>
  <c r="P764" i="29"/>
  <c r="P703" i="29"/>
  <c r="P709" i="29"/>
  <c r="N773" i="29"/>
  <c r="P720" i="29"/>
  <c r="P799" i="29"/>
  <c r="P749" i="29"/>
  <c r="N804" i="29"/>
  <c r="N760" i="29"/>
  <c r="P694" i="29"/>
  <c r="P790" i="29"/>
  <c r="P746" i="29"/>
  <c r="P739" i="29"/>
  <c r="N689" i="29"/>
  <c r="N763" i="29"/>
  <c r="N700" i="29"/>
  <c r="P793" i="29"/>
  <c r="N737" i="29"/>
  <c r="P685" i="29"/>
  <c r="P687" i="29"/>
  <c r="O696" i="29" l="1"/>
  <c r="M707" i="29"/>
  <c r="M737" i="29"/>
  <c r="O723" i="29"/>
  <c r="O767" i="29"/>
  <c r="O756" i="29"/>
  <c r="O793" i="29"/>
  <c r="O774" i="29"/>
  <c r="O698" i="29"/>
  <c r="O800" i="29"/>
  <c r="M700" i="29"/>
  <c r="O712" i="29"/>
  <c r="M736" i="29"/>
  <c r="O714" i="29"/>
  <c r="M763" i="29"/>
  <c r="M744" i="29"/>
  <c r="M770" i="29"/>
  <c r="M689" i="29"/>
  <c r="M788" i="29"/>
  <c r="M725" i="29"/>
  <c r="M703" i="29"/>
  <c r="O739" i="29"/>
  <c r="O697" i="29"/>
  <c r="O719" i="29"/>
  <c r="O765" i="29"/>
  <c r="O746" i="29"/>
  <c r="O772" i="29"/>
  <c r="M694" i="29"/>
  <c r="M730" i="29"/>
  <c r="M708" i="29"/>
  <c r="O732" i="29"/>
  <c r="O694" i="29"/>
  <c r="M753" i="29"/>
  <c r="M742" i="29"/>
  <c r="M760" i="29"/>
  <c r="M797" i="29"/>
  <c r="M786" i="29"/>
  <c r="M721" i="29"/>
  <c r="M804" i="29"/>
  <c r="O749" i="29"/>
  <c r="O744" i="29"/>
  <c r="O762" i="29"/>
  <c r="O799" i="29"/>
  <c r="O788" i="29"/>
  <c r="M726" i="29"/>
  <c r="O806" i="29"/>
  <c r="O720" i="29"/>
  <c r="M698" i="29"/>
  <c r="M755" i="29"/>
  <c r="O734" i="29"/>
  <c r="M780" i="29"/>
  <c r="O709" i="29"/>
  <c r="M806" i="29"/>
  <c r="M709" i="29"/>
  <c r="M723" i="29"/>
  <c r="O753" i="29"/>
  <c r="O738" i="29"/>
  <c r="O775" i="29"/>
  <c r="O764" i="29"/>
  <c r="O801" i="29"/>
  <c r="O782" i="29"/>
  <c r="M714" i="29"/>
  <c r="M692" i="29"/>
  <c r="O716" i="29"/>
  <c r="M728" i="29"/>
  <c r="M745" i="29"/>
  <c r="O730" i="29"/>
  <c r="M771" i="29"/>
  <c r="M752" i="29"/>
  <c r="M789" i="29"/>
  <c r="M778" i="29"/>
  <c r="M705" i="29"/>
  <c r="M796" i="29"/>
  <c r="O701" i="29"/>
  <c r="O755" i="29"/>
  <c r="O729" i="29"/>
  <c r="O735" i="29"/>
  <c r="O773" i="29"/>
  <c r="O754" i="29"/>
  <c r="O780" i="29"/>
  <c r="O710" i="29"/>
  <c r="M696" i="29"/>
  <c r="M724" i="29"/>
  <c r="M743" i="29"/>
  <c r="M761" i="29"/>
  <c r="M750" i="29"/>
  <c r="M787" i="29"/>
  <c r="M768" i="29"/>
  <c r="M805" i="29"/>
  <c r="M794" i="29"/>
  <c r="O737" i="29"/>
  <c r="O699" i="29"/>
  <c r="O751" i="29"/>
  <c r="O690" i="29"/>
  <c r="M751" i="29"/>
  <c r="O715" i="29"/>
  <c r="O726" i="29"/>
  <c r="O763" i="29"/>
  <c r="M769" i="29"/>
  <c r="O752" i="29"/>
  <c r="M758" i="29"/>
  <c r="O789" i="29"/>
  <c r="M795" i="29"/>
  <c r="O770" i="29"/>
  <c r="M776" i="29"/>
  <c r="M690" i="29"/>
  <c r="M701" i="29"/>
  <c r="M802" i="29"/>
  <c r="O692" i="29"/>
  <c r="O728" i="29"/>
  <c r="M695" i="29"/>
  <c r="O706" i="29"/>
  <c r="O745" i="29"/>
  <c r="M759" i="29"/>
  <c r="O731" i="29"/>
  <c r="M740" i="29"/>
  <c r="O771" i="29"/>
  <c r="O760" i="29"/>
  <c r="M766" i="29"/>
  <c r="O797" i="29"/>
  <c r="M803" i="29"/>
  <c r="O778" i="29"/>
  <c r="M784" i="29"/>
  <c r="M706" i="29"/>
  <c r="M717" i="29"/>
  <c r="O804" i="29"/>
  <c r="O695" i="29"/>
  <c r="O708" i="29"/>
  <c r="O725" i="29"/>
  <c r="M731" i="29"/>
  <c r="M711" i="29"/>
  <c r="O722" i="29"/>
  <c r="O761" i="29"/>
  <c r="M767" i="29"/>
  <c r="O742" i="29"/>
  <c r="M748" i="29"/>
  <c r="O779" i="29"/>
  <c r="M785" i="29"/>
  <c r="O768" i="29"/>
  <c r="M774" i="29"/>
  <c r="O805" i="29"/>
  <c r="M697" i="29"/>
  <c r="O786" i="29"/>
  <c r="M792" i="29"/>
  <c r="M722" i="29"/>
  <c r="M733" i="29"/>
  <c r="O700" i="29"/>
  <c r="O711" i="29"/>
  <c r="O724" i="29"/>
  <c r="O747" i="29"/>
  <c r="O736" i="29"/>
  <c r="M713" i="29"/>
  <c r="M749" i="29"/>
  <c r="M727" i="29"/>
  <c r="M775" i="29"/>
  <c r="O750" i="29"/>
  <c r="O787" i="29"/>
  <c r="M793" i="29"/>
  <c r="M782" i="29"/>
  <c r="M702" i="29"/>
  <c r="O713" i="29"/>
  <c r="M800" i="29"/>
  <c r="O717" i="29"/>
  <c r="M716" i="29"/>
  <c r="O727" i="29"/>
  <c r="O689" i="29"/>
  <c r="O702" i="29"/>
  <c r="O741" i="29"/>
  <c r="M757" i="29"/>
  <c r="O740" i="29"/>
  <c r="O777" i="29"/>
  <c r="M783" i="29"/>
  <c r="O758" i="29"/>
  <c r="M764" i="29"/>
  <c r="O795" i="29"/>
  <c r="M801" i="29"/>
  <c r="O784" i="29"/>
  <c r="M790" i="29"/>
  <c r="M718" i="29"/>
  <c r="O802" i="29"/>
  <c r="M691" i="29"/>
  <c r="O704" i="29"/>
  <c r="O743" i="29"/>
  <c r="O705" i="29"/>
  <c r="M747" i="29"/>
  <c r="O707" i="29"/>
  <c r="O718" i="29"/>
  <c r="M765" i="29"/>
  <c r="M754" i="29"/>
  <c r="O785" i="29"/>
  <c r="M791" i="29"/>
  <c r="O766" i="29"/>
  <c r="O803" i="29"/>
  <c r="M693" i="29"/>
  <c r="O792" i="29"/>
  <c r="M798" i="29"/>
  <c r="M734" i="29"/>
  <c r="M34" i="6"/>
  <c r="M686" i="29"/>
  <c r="M687" i="29"/>
  <c r="M688" i="29"/>
  <c r="O685" i="29"/>
  <c r="O686" i="29"/>
  <c r="O688" i="29"/>
  <c r="M685" i="29"/>
  <c r="O684" i="29"/>
  <c r="M684" i="29"/>
  <c r="O675" i="29"/>
  <c r="N681" i="29"/>
  <c r="P679" i="29"/>
  <c r="P682" i="29"/>
  <c r="N680" i="29"/>
  <c r="P676" i="29"/>
  <c r="N677" i="29"/>
  <c r="N683" i="29"/>
  <c r="P674" i="29"/>
  <c r="N675" i="29"/>
  <c r="N682" i="29"/>
  <c r="N679" i="29"/>
  <c r="P684" i="29"/>
  <c r="P681" i="29"/>
  <c r="N678" i="29"/>
  <c r="N676" i="29"/>
  <c r="P680" i="29"/>
  <c r="P677" i="29"/>
  <c r="N674" i="29"/>
  <c r="P683" i="29"/>
  <c r="P675" i="29"/>
  <c r="N684" i="29"/>
  <c r="P678" i="29"/>
  <c r="M33" i="6" l="1"/>
  <c r="M35" i="6"/>
  <c r="M675" i="29"/>
  <c r="M676" i="29"/>
  <c r="M677" i="29"/>
  <c r="O674" i="29"/>
  <c r="O676" i="29"/>
  <c r="O677" i="29"/>
  <c r="M678" i="29"/>
  <c r="O678" i="29"/>
  <c r="M679" i="29"/>
  <c r="O679" i="29"/>
  <c r="M680" i="29"/>
  <c r="O680" i="29"/>
  <c r="M681" i="29"/>
  <c r="O681" i="29"/>
  <c r="M682" i="29"/>
  <c r="O682" i="29"/>
  <c r="M683" i="29"/>
  <c r="O683" i="29"/>
  <c r="M674" i="29"/>
  <c r="M666" i="29"/>
  <c r="M664" i="29"/>
  <c r="M655" i="29"/>
  <c r="P672" i="29"/>
  <c r="P670" i="29"/>
  <c r="N671" i="29"/>
  <c r="P669" i="29"/>
  <c r="N667" i="29"/>
  <c r="P657" i="29"/>
  <c r="N665" i="29"/>
  <c r="N668" i="29"/>
  <c r="N672" i="29"/>
  <c r="N670" i="29"/>
  <c r="N673" i="29"/>
  <c r="P659" i="29"/>
  <c r="P665" i="29"/>
  <c r="N657" i="29"/>
  <c r="N655" i="29"/>
  <c r="N660" i="29"/>
  <c r="P661" i="29"/>
  <c r="N664" i="29"/>
  <c r="N662" i="29"/>
  <c r="P660" i="29"/>
  <c r="P663" i="29"/>
  <c r="N663" i="29"/>
  <c r="N666" i="29"/>
  <c r="P673" i="29"/>
  <c r="P656" i="29"/>
  <c r="P668" i="29"/>
  <c r="P658" i="29"/>
  <c r="P671" i="29"/>
  <c r="P667" i="29"/>
  <c r="P664" i="29"/>
  <c r="N669" i="29"/>
  <c r="P655" i="29"/>
  <c r="P654" i="29"/>
  <c r="N658" i="29"/>
  <c r="P662" i="29"/>
  <c r="N656" i="29"/>
  <c r="P666" i="29"/>
  <c r="N659" i="29"/>
  <c r="N654" i="29"/>
  <c r="N661" i="29"/>
  <c r="O654" i="29" l="1"/>
  <c r="O655" i="29"/>
  <c r="O656" i="29"/>
  <c r="M658" i="29"/>
  <c r="M656" i="29"/>
  <c r="M657" i="29"/>
  <c r="O657" i="29"/>
  <c r="O658" i="29"/>
  <c r="M659" i="29"/>
  <c r="O659" i="29"/>
  <c r="M660" i="29"/>
  <c r="O660" i="29"/>
  <c r="M661" i="29"/>
  <c r="O661" i="29"/>
  <c r="M662" i="29"/>
  <c r="O662" i="29"/>
  <c r="M663" i="29"/>
  <c r="O663" i="29"/>
  <c r="O664" i="29"/>
  <c r="M665" i="29"/>
  <c r="O665" i="29"/>
  <c r="O666" i="29"/>
  <c r="M667" i="29"/>
  <c r="O667" i="29"/>
  <c r="M668" i="29"/>
  <c r="O668" i="29"/>
  <c r="M669" i="29"/>
  <c r="O669" i="29"/>
  <c r="M670" i="29"/>
  <c r="O670" i="29"/>
  <c r="M671" i="29"/>
  <c r="O671" i="29"/>
  <c r="M672" i="29"/>
  <c r="O672" i="29"/>
  <c r="M673" i="29"/>
  <c r="O673" i="29"/>
  <c r="M654" i="29"/>
  <c r="P653" i="29"/>
  <c r="N653" i="29"/>
  <c r="O653" i="29" l="1"/>
  <c r="M653" i="29"/>
  <c r="O651" i="29"/>
  <c r="P651" i="29"/>
  <c r="N651" i="29"/>
  <c r="P652" i="29"/>
  <c r="N652" i="29"/>
  <c r="M652" i="29" l="1"/>
  <c r="O652" i="29"/>
  <c r="M651" i="29"/>
  <c r="O650" i="29"/>
  <c r="N650" i="29"/>
  <c r="P650" i="29"/>
  <c r="M650" i="29" l="1"/>
  <c r="P648" i="29"/>
  <c r="N649" i="29"/>
  <c r="P647" i="29"/>
  <c r="N648" i="29"/>
  <c r="P649" i="29"/>
  <c r="N647" i="29"/>
  <c r="O647" i="29" l="1"/>
  <c r="M648" i="29"/>
  <c r="O648" i="29"/>
  <c r="M649" i="29"/>
  <c r="O649" i="29"/>
  <c r="M647" i="29"/>
  <c r="N646" i="29"/>
  <c r="P646" i="29"/>
  <c r="O646" i="29" l="1"/>
  <c r="M646" i="29"/>
  <c r="P645" i="29"/>
  <c r="N645" i="29"/>
  <c r="O645" i="29" l="1"/>
  <c r="M645" i="29"/>
  <c r="P644" i="29"/>
  <c r="O644" i="29" l="1"/>
  <c r="M32" i="6" s="1"/>
  <c r="N644" i="29"/>
  <c r="M644" i="29" l="1"/>
  <c r="P643" i="29"/>
  <c r="O643" i="29" l="1"/>
  <c r="N643" i="29"/>
  <c r="M643" i="29" l="1"/>
  <c r="P642" i="29"/>
  <c r="O642" i="29" l="1"/>
  <c r="N642" i="29"/>
  <c r="P641" i="29"/>
  <c r="N641" i="29"/>
  <c r="M642" i="29" l="1"/>
  <c r="O641" i="29"/>
  <c r="M641" i="29"/>
  <c r="M639" i="29"/>
  <c r="P635" i="29"/>
  <c r="P637" i="29"/>
  <c r="N635" i="29"/>
  <c r="N638" i="29"/>
  <c r="P640" i="29"/>
  <c r="P636" i="29"/>
  <c r="N639" i="29"/>
  <c r="P639" i="29"/>
  <c r="N636" i="29"/>
  <c r="N640" i="29"/>
  <c r="P638" i="29"/>
  <c r="N637" i="29"/>
  <c r="M636" i="29" l="1"/>
  <c r="M637" i="29"/>
  <c r="M638" i="29"/>
  <c r="O638" i="29"/>
  <c r="O639" i="29"/>
  <c r="M640" i="29"/>
  <c r="O640" i="29"/>
  <c r="O636" i="29"/>
  <c r="O637" i="29"/>
  <c r="O635" i="29"/>
  <c r="M635" i="29"/>
  <c r="O632" i="29"/>
  <c r="O628" i="29"/>
  <c r="O627" i="29"/>
  <c r="M627" i="29"/>
  <c r="M624" i="29"/>
  <c r="M622" i="29"/>
  <c r="M621" i="29"/>
  <c r="O619" i="29"/>
  <c r="O618" i="29"/>
  <c r="M613" i="29"/>
  <c r="O612" i="29"/>
  <c r="O609" i="29"/>
  <c r="M608" i="29"/>
  <c r="M607" i="29"/>
  <c r="P617" i="29"/>
  <c r="N600" i="29"/>
  <c r="N621" i="29"/>
  <c r="P601" i="29"/>
  <c r="N604" i="29"/>
  <c r="P598" i="29"/>
  <c r="N598" i="29"/>
  <c r="N614" i="29"/>
  <c r="N603" i="29"/>
  <c r="P634" i="29"/>
  <c r="N606" i="29"/>
  <c r="P602" i="29"/>
  <c r="P599" i="29"/>
  <c r="P616" i="29"/>
  <c r="P620" i="29"/>
  <c r="P633" i="29"/>
  <c r="N613" i="29"/>
  <c r="N624" i="29"/>
  <c r="P613" i="29"/>
  <c r="N633" i="29"/>
  <c r="N620" i="29"/>
  <c r="P609" i="29"/>
  <c r="N610" i="29"/>
  <c r="N599" i="29"/>
  <c r="N616" i="29"/>
  <c r="N630" i="29"/>
  <c r="P603" i="29"/>
  <c r="P618" i="29"/>
  <c r="P621" i="29"/>
  <c r="P629" i="29"/>
  <c r="N597" i="29"/>
  <c r="N622" i="29"/>
  <c r="N595" i="29"/>
  <c r="N627" i="29"/>
  <c r="N625" i="29"/>
  <c r="P627" i="29"/>
  <c r="P612" i="29"/>
  <c r="N617" i="29"/>
  <c r="P604" i="29"/>
  <c r="P614" i="29"/>
  <c r="N607" i="29"/>
  <c r="N628" i="29"/>
  <c r="P619" i="29"/>
  <c r="P600" i="29"/>
  <c r="N623" i="29"/>
  <c r="N629" i="29"/>
  <c r="P625" i="29"/>
  <c r="P607" i="29"/>
  <c r="P596" i="29"/>
  <c r="P626" i="29"/>
  <c r="P615" i="29"/>
  <c r="P595" i="29"/>
  <c r="P624" i="29"/>
  <c r="P622" i="29"/>
  <c r="N611" i="29"/>
  <c r="P610" i="29"/>
  <c r="P632" i="29"/>
  <c r="P630" i="29"/>
  <c r="P608" i="29"/>
  <c r="N602" i="29"/>
  <c r="P605" i="29"/>
  <c r="N615" i="29"/>
  <c r="N626" i="29"/>
  <c r="P611" i="29"/>
  <c r="N631" i="29"/>
  <c r="N596" i="29"/>
  <c r="P631" i="29"/>
  <c r="N632" i="29"/>
  <c r="N605" i="29"/>
  <c r="P628" i="29"/>
  <c r="P623" i="29"/>
  <c r="N601" i="29"/>
  <c r="P597" i="29"/>
  <c r="N634" i="29"/>
  <c r="N612" i="29"/>
  <c r="N619" i="29"/>
  <c r="N608" i="29"/>
  <c r="N609" i="29"/>
  <c r="N618" i="29"/>
  <c r="P606" i="29"/>
  <c r="O596" i="29" l="1"/>
  <c r="M597" i="29"/>
  <c r="M598" i="29"/>
  <c r="M599" i="29"/>
  <c r="M600" i="29"/>
  <c r="M601" i="29"/>
  <c r="M602" i="29"/>
  <c r="M603" i="29"/>
  <c r="O604" i="29"/>
  <c r="M605" i="29"/>
  <c r="M606" i="29"/>
  <c r="M609" i="29"/>
  <c r="M610" i="29"/>
  <c r="M611" i="29"/>
  <c r="M596" i="29"/>
  <c r="O597" i="29"/>
  <c r="O598" i="29"/>
  <c r="O599" i="29"/>
  <c r="O600" i="29"/>
  <c r="O601" i="29"/>
  <c r="O602" i="29"/>
  <c r="O603" i="29"/>
  <c r="M604" i="29"/>
  <c r="O605" i="29"/>
  <c r="O606" i="29"/>
  <c r="O607" i="29"/>
  <c r="O608" i="29"/>
  <c r="O610" i="29"/>
  <c r="O611" i="29"/>
  <c r="M612" i="29"/>
  <c r="O613" i="29"/>
  <c r="M614" i="29"/>
  <c r="O614" i="29"/>
  <c r="M615" i="29"/>
  <c r="O615" i="29"/>
  <c r="M616" i="29"/>
  <c r="O616" i="29"/>
  <c r="M617" i="29"/>
  <c r="O617" i="29"/>
  <c r="M618" i="29"/>
  <c r="M619" i="29"/>
  <c r="M620" i="29"/>
  <c r="O620" i="29"/>
  <c r="O621" i="29"/>
  <c r="O622" i="29"/>
  <c r="M623" i="29"/>
  <c r="O623" i="29"/>
  <c r="O624" i="29"/>
  <c r="M625" i="29"/>
  <c r="O625" i="29"/>
  <c r="M626" i="29"/>
  <c r="O626" i="29"/>
  <c r="M628" i="29"/>
  <c r="M629" i="29"/>
  <c r="O629" i="29"/>
  <c r="M630" i="29"/>
  <c r="O630" i="29"/>
  <c r="M631" i="29"/>
  <c r="O631" i="29"/>
  <c r="M632" i="29"/>
  <c r="M633" i="29"/>
  <c r="O633" i="29"/>
  <c r="M634" i="29"/>
  <c r="O634" i="29"/>
  <c r="O595" i="29"/>
  <c r="M595" i="29"/>
  <c r="P594" i="29"/>
  <c r="N594" i="29"/>
  <c r="O594" i="29" l="1"/>
  <c r="M594" i="29"/>
  <c r="M593" i="29"/>
  <c r="M589" i="29"/>
  <c r="O587" i="29"/>
  <c r="O582" i="29"/>
  <c r="M580" i="29"/>
  <c r="O577" i="29"/>
  <c r="O575" i="29"/>
  <c r="O569" i="29"/>
  <c r="M569" i="29"/>
  <c r="O559" i="29"/>
  <c r="M559" i="29"/>
  <c r="M557" i="29"/>
  <c r="O555" i="29"/>
  <c r="O554" i="29"/>
  <c r="M554" i="29"/>
  <c r="M551" i="29"/>
  <c r="O550" i="29"/>
  <c r="O549" i="29"/>
  <c r="O547" i="29"/>
  <c r="M546" i="29"/>
  <c r="O538" i="29"/>
  <c r="O536" i="29"/>
  <c r="M536" i="29"/>
  <c r="M535" i="29"/>
  <c r="M530" i="29"/>
  <c r="M520" i="29"/>
  <c r="O516" i="29"/>
  <c r="O510" i="29"/>
  <c r="O509" i="29"/>
  <c r="M509" i="29"/>
  <c r="M501" i="29"/>
  <c r="M500" i="29"/>
  <c r="O496" i="29"/>
  <c r="M495" i="29"/>
  <c r="M493" i="29"/>
  <c r="P543" i="29"/>
  <c r="N568" i="29"/>
  <c r="N527" i="29"/>
  <c r="P520" i="29"/>
  <c r="N519" i="29"/>
  <c r="P546" i="29"/>
  <c r="P583" i="29"/>
  <c r="P568" i="29"/>
  <c r="P562" i="29"/>
  <c r="P539" i="29"/>
  <c r="P586" i="29"/>
  <c r="P563" i="29"/>
  <c r="N530" i="29"/>
  <c r="P496" i="29"/>
  <c r="N578" i="29"/>
  <c r="N592" i="29"/>
  <c r="P572" i="29"/>
  <c r="N584" i="29"/>
  <c r="N575" i="29"/>
  <c r="N511" i="29"/>
  <c r="N485" i="29"/>
  <c r="N591" i="29"/>
  <c r="P505" i="29"/>
  <c r="N516" i="29"/>
  <c r="P489" i="29"/>
  <c r="N508" i="29"/>
  <c r="P521" i="29"/>
  <c r="P532" i="29"/>
  <c r="P500" i="29"/>
  <c r="P516" i="29"/>
  <c r="N570" i="29"/>
  <c r="P540" i="29"/>
  <c r="N565" i="29"/>
  <c r="P504" i="29"/>
  <c r="P565" i="29"/>
  <c r="N521" i="29"/>
  <c r="P584" i="29"/>
  <c r="N583" i="29"/>
  <c r="N495" i="29"/>
  <c r="N562" i="29"/>
  <c r="N567" i="29"/>
  <c r="P535" i="29"/>
  <c r="P492" i="29"/>
  <c r="N548" i="29"/>
  <c r="N505" i="29"/>
  <c r="P564" i="29"/>
  <c r="N564" i="29"/>
  <c r="N549" i="29"/>
  <c r="P580" i="29"/>
  <c r="P549" i="29"/>
  <c r="N593" i="29"/>
  <c r="P551" i="29"/>
  <c r="P529" i="29"/>
  <c r="P589" i="29"/>
  <c r="P506" i="29"/>
  <c r="N517" i="29"/>
  <c r="N512" i="29"/>
  <c r="N576" i="29"/>
  <c r="N561" i="29"/>
  <c r="P566" i="29"/>
  <c r="N509" i="29"/>
  <c r="N531" i="29"/>
  <c r="P558" i="29"/>
  <c r="N525" i="29"/>
  <c r="P493" i="29"/>
  <c r="N547" i="29"/>
  <c r="P510" i="29"/>
  <c r="N574" i="29"/>
  <c r="N533" i="29"/>
  <c r="N510" i="29"/>
  <c r="N582" i="29"/>
  <c r="N522" i="29"/>
  <c r="P530" i="29"/>
  <c r="N550" i="29"/>
  <c r="P554" i="29"/>
  <c r="P544" i="29"/>
  <c r="N498" i="29"/>
  <c r="N494" i="29"/>
  <c r="P579" i="29"/>
  <c r="N514" i="29"/>
  <c r="P484" i="29"/>
  <c r="N506" i="29"/>
  <c r="N520" i="29"/>
  <c r="P518" i="29"/>
  <c r="N497" i="29"/>
  <c r="N534" i="29"/>
  <c r="P501" i="29"/>
  <c r="P490" i="29"/>
  <c r="N563" i="29"/>
  <c r="N542" i="29"/>
  <c r="N557" i="29"/>
  <c r="P491" i="29"/>
  <c r="N544" i="29"/>
  <c r="N573" i="29"/>
  <c r="P485" i="29"/>
  <c r="P488" i="29"/>
  <c r="P531" i="29"/>
  <c r="P514" i="29"/>
  <c r="P578" i="29"/>
  <c r="N546" i="29"/>
  <c r="P552" i="29"/>
  <c r="N538" i="29"/>
  <c r="P576" i="29"/>
  <c r="N543" i="29"/>
  <c r="N503" i="29"/>
  <c r="P588" i="29"/>
  <c r="N559" i="29"/>
  <c r="N560" i="29"/>
  <c r="N551" i="29"/>
  <c r="N552" i="29"/>
  <c r="P517" i="29"/>
  <c r="P487" i="29"/>
  <c r="P495" i="29"/>
  <c r="P550" i="29"/>
  <c r="N572" i="29"/>
  <c r="N504" i="29"/>
  <c r="N571" i="29"/>
  <c r="P592" i="29"/>
  <c r="P545" i="29"/>
  <c r="P523" i="29"/>
  <c r="N569" i="29"/>
  <c r="P561" i="29"/>
  <c r="N490" i="29"/>
  <c r="P555" i="29"/>
  <c r="N581" i="29"/>
  <c r="N500" i="29"/>
  <c r="P591" i="29"/>
  <c r="N493" i="29"/>
  <c r="P499" i="29"/>
  <c r="P498" i="29"/>
  <c r="N586" i="29"/>
  <c r="P502" i="29"/>
  <c r="N501" i="29"/>
  <c r="N555" i="29"/>
  <c r="N487" i="29"/>
  <c r="N489" i="29"/>
  <c r="P585" i="29"/>
  <c r="N496" i="29"/>
  <c r="N486" i="29"/>
  <c r="P511" i="29"/>
  <c r="P497" i="29"/>
  <c r="P507" i="29"/>
  <c r="P570" i="29"/>
  <c r="P560" i="29"/>
  <c r="N532" i="29"/>
  <c r="P590" i="29"/>
  <c r="P567" i="29"/>
  <c r="P526" i="29"/>
  <c r="P593" i="29"/>
  <c r="P556" i="29"/>
  <c r="P508" i="29"/>
  <c r="P557" i="29"/>
  <c r="N577" i="29"/>
  <c r="N488" i="29"/>
  <c r="N590" i="29"/>
  <c r="P513" i="29"/>
  <c r="P538" i="29"/>
  <c r="N528" i="29"/>
  <c r="P534" i="29"/>
  <c r="P522" i="29"/>
  <c r="N587" i="29"/>
  <c r="N484" i="29"/>
  <c r="N553" i="29"/>
  <c r="P571" i="29"/>
  <c r="N541" i="29"/>
  <c r="N518" i="29"/>
  <c r="P587" i="29"/>
  <c r="P512" i="29"/>
  <c r="N585" i="29"/>
  <c r="P548" i="29"/>
  <c r="P525" i="29"/>
  <c r="P482" i="29"/>
  <c r="N482" i="29"/>
  <c r="P515" i="29"/>
  <c r="P574" i="29"/>
  <c r="P575" i="29"/>
  <c r="N492" i="29"/>
  <c r="N491" i="29"/>
  <c r="P541" i="29"/>
  <c r="P509" i="29"/>
  <c r="N589" i="29"/>
  <c r="P486" i="29"/>
  <c r="P581" i="29"/>
  <c r="N580" i="29"/>
  <c r="P527" i="29"/>
  <c r="N558" i="29"/>
  <c r="P553" i="29"/>
  <c r="N554" i="29"/>
  <c r="N499" i="29"/>
  <c r="N513" i="29"/>
  <c r="P537" i="29"/>
  <c r="N515" i="29"/>
  <c r="N502" i="29"/>
  <c r="P542" i="29"/>
  <c r="N535" i="29"/>
  <c r="N556" i="29"/>
  <c r="N524" i="29"/>
  <c r="P483" i="29"/>
  <c r="P573" i="29"/>
  <c r="N483" i="29"/>
  <c r="N529" i="29"/>
  <c r="P519" i="29"/>
  <c r="N526" i="29"/>
  <c r="P524" i="29"/>
  <c r="N523" i="29"/>
  <c r="N537" i="29"/>
  <c r="N540" i="29"/>
  <c r="N539" i="29"/>
  <c r="N579" i="29"/>
  <c r="P528" i="29"/>
  <c r="P569" i="29"/>
  <c r="P494" i="29"/>
  <c r="N566" i="29"/>
  <c r="P547" i="29"/>
  <c r="P533" i="29"/>
  <c r="N588" i="29"/>
  <c r="N545" i="29"/>
  <c r="P582" i="29"/>
  <c r="P559" i="29"/>
  <c r="P536" i="29"/>
  <c r="N536" i="29"/>
  <c r="N507" i="29"/>
  <c r="P577" i="29"/>
  <c r="P503" i="29"/>
  <c r="M483" i="29" l="1"/>
  <c r="O483" i="29"/>
  <c r="M484" i="29"/>
  <c r="O484" i="29"/>
  <c r="M485" i="29"/>
  <c r="O485" i="29"/>
  <c r="M486" i="29"/>
  <c r="O486" i="29"/>
  <c r="M487" i="29"/>
  <c r="O487" i="29"/>
  <c r="M488" i="29"/>
  <c r="O488" i="29"/>
  <c r="M489" i="29"/>
  <c r="O489" i="29"/>
  <c r="M490" i="29"/>
  <c r="O490" i="29"/>
  <c r="M491" i="29"/>
  <c r="O491" i="29"/>
  <c r="M492" i="29"/>
  <c r="O492" i="29"/>
  <c r="O493" i="29"/>
  <c r="M494" i="29"/>
  <c r="O494" i="29"/>
  <c r="O495" i="29"/>
  <c r="M496" i="29"/>
  <c r="M497" i="29"/>
  <c r="O497" i="29"/>
  <c r="M498" i="29"/>
  <c r="O498" i="29"/>
  <c r="M499" i="29"/>
  <c r="O499" i="29"/>
  <c r="O500" i="29"/>
  <c r="O501" i="29"/>
  <c r="M502" i="29"/>
  <c r="O502" i="29"/>
  <c r="M503" i="29"/>
  <c r="O503" i="29"/>
  <c r="M504" i="29"/>
  <c r="O504" i="29"/>
  <c r="M505" i="29"/>
  <c r="O505" i="29"/>
  <c r="M506" i="29"/>
  <c r="O506" i="29"/>
  <c r="M507" i="29"/>
  <c r="O507" i="29"/>
  <c r="M508" i="29"/>
  <c r="O508" i="29"/>
  <c r="M510" i="29"/>
  <c r="M511" i="29"/>
  <c r="O511" i="29"/>
  <c r="M512" i="29"/>
  <c r="O512" i="29"/>
  <c r="M513" i="29"/>
  <c r="O513" i="29"/>
  <c r="M514" i="29"/>
  <c r="O514" i="29"/>
  <c r="M515" i="29"/>
  <c r="O515" i="29"/>
  <c r="M516" i="29"/>
  <c r="M517" i="29"/>
  <c r="O517" i="29"/>
  <c r="M518" i="29"/>
  <c r="O518" i="29"/>
  <c r="M519" i="29"/>
  <c r="O519" i="29"/>
  <c r="O520" i="29"/>
  <c r="M521" i="29"/>
  <c r="O521" i="29"/>
  <c r="M522" i="29"/>
  <c r="O522" i="29"/>
  <c r="M523" i="29"/>
  <c r="O523" i="29"/>
  <c r="M524" i="29"/>
  <c r="O524" i="29"/>
  <c r="M525" i="29"/>
  <c r="O525" i="29"/>
  <c r="M526" i="29"/>
  <c r="O526" i="29"/>
  <c r="M527" i="29"/>
  <c r="O527" i="29"/>
  <c r="M528" i="29"/>
  <c r="O528" i="29"/>
  <c r="M529" i="29"/>
  <c r="O529" i="29"/>
  <c r="O530" i="29"/>
  <c r="M531" i="29"/>
  <c r="O531" i="29"/>
  <c r="M532" i="29"/>
  <c r="O532" i="29"/>
  <c r="M533" i="29"/>
  <c r="O533" i="29"/>
  <c r="M534" i="29"/>
  <c r="O534" i="29"/>
  <c r="O535" i="29"/>
  <c r="M537" i="29"/>
  <c r="O537" i="29"/>
  <c r="M538" i="29"/>
  <c r="M539" i="29"/>
  <c r="O539" i="29"/>
  <c r="M540" i="29"/>
  <c r="O540" i="29"/>
  <c r="M541" i="29"/>
  <c r="O541" i="29"/>
  <c r="M542" i="29"/>
  <c r="O542" i="29"/>
  <c r="M543" i="29"/>
  <c r="O543" i="29"/>
  <c r="M544" i="29"/>
  <c r="O544" i="29"/>
  <c r="M545" i="29"/>
  <c r="O545" i="29"/>
  <c r="O546" i="29"/>
  <c r="M547" i="29"/>
  <c r="M548" i="29"/>
  <c r="O548" i="29"/>
  <c r="M549" i="29"/>
  <c r="M550" i="29"/>
  <c r="O551" i="29"/>
  <c r="M552" i="29"/>
  <c r="O552" i="29"/>
  <c r="M553" i="29"/>
  <c r="O553" i="29"/>
  <c r="M555" i="29"/>
  <c r="M556" i="29"/>
  <c r="O556" i="29"/>
  <c r="O557" i="29"/>
  <c r="M558" i="29"/>
  <c r="O558" i="29"/>
  <c r="M560" i="29"/>
  <c r="O560" i="29"/>
  <c r="M561" i="29"/>
  <c r="O561" i="29"/>
  <c r="M562" i="29"/>
  <c r="O562" i="29"/>
  <c r="M563" i="29"/>
  <c r="O563" i="29"/>
  <c r="M564" i="29"/>
  <c r="O564" i="29"/>
  <c r="M565" i="29"/>
  <c r="O565" i="29"/>
  <c r="M566" i="29"/>
  <c r="O566" i="29"/>
  <c r="M567" i="29"/>
  <c r="O567" i="29"/>
  <c r="M568" i="29"/>
  <c r="O568" i="29"/>
  <c r="M570" i="29"/>
  <c r="O570" i="29"/>
  <c r="M571" i="29"/>
  <c r="O571" i="29"/>
  <c r="M572" i="29"/>
  <c r="O572" i="29"/>
  <c r="M573" i="29"/>
  <c r="O573" i="29"/>
  <c r="M574" i="29"/>
  <c r="O574" i="29"/>
  <c r="M575" i="29"/>
  <c r="M576" i="29"/>
  <c r="O576" i="29"/>
  <c r="M577" i="29"/>
  <c r="M578" i="29"/>
  <c r="O578" i="29"/>
  <c r="M579" i="29"/>
  <c r="O579" i="29"/>
  <c r="O580" i="29"/>
  <c r="M581" i="29"/>
  <c r="O581" i="29"/>
  <c r="M582" i="29"/>
  <c r="M583" i="29"/>
  <c r="O583" i="29"/>
  <c r="M584" i="29"/>
  <c r="O584" i="29"/>
  <c r="M585" i="29"/>
  <c r="O585" i="29"/>
  <c r="M586" i="29"/>
  <c r="O586" i="29"/>
  <c r="M587" i="29"/>
  <c r="M588" i="29"/>
  <c r="O588" i="29"/>
  <c r="O589" i="29"/>
  <c r="M590" i="29"/>
  <c r="O590" i="29"/>
  <c r="M591" i="29"/>
  <c r="O591" i="29"/>
  <c r="M592" i="29"/>
  <c r="O592" i="29"/>
  <c r="O593" i="29"/>
  <c r="M31" i="6" s="1"/>
  <c r="O482" i="29"/>
  <c r="M482" i="29"/>
  <c r="O481" i="29"/>
  <c r="M480" i="29"/>
  <c r="M478" i="29"/>
  <c r="M477" i="29"/>
  <c r="M474" i="29"/>
  <c r="O471" i="29"/>
  <c r="M470" i="29"/>
  <c r="N479" i="29"/>
  <c r="N480" i="29"/>
  <c r="N477" i="29"/>
  <c r="N478" i="29"/>
  <c r="N475" i="29"/>
  <c r="N476" i="29"/>
  <c r="N473" i="29"/>
  <c r="N474" i="29"/>
  <c r="N469" i="29"/>
  <c r="N472" i="29"/>
  <c r="P474" i="29"/>
  <c r="N470" i="29"/>
  <c r="P479" i="29"/>
  <c r="P480" i="29"/>
  <c r="P471" i="29"/>
  <c r="P476" i="29"/>
  <c r="N481" i="29"/>
  <c r="P472" i="29"/>
  <c r="N471" i="29"/>
  <c r="P481" i="29"/>
  <c r="P478" i="29"/>
  <c r="P477" i="29"/>
  <c r="P470" i="29"/>
  <c r="P473" i="29"/>
  <c r="P475" i="29"/>
  <c r="P469" i="29"/>
  <c r="M30" i="6" l="1"/>
  <c r="O470" i="29"/>
  <c r="M471" i="29"/>
  <c r="M472" i="29"/>
  <c r="O472" i="29"/>
  <c r="M473" i="29"/>
  <c r="O473" i="29"/>
  <c r="O474" i="29"/>
  <c r="M475" i="29"/>
  <c r="O475" i="29"/>
  <c r="M476" i="29"/>
  <c r="O476" i="29"/>
  <c r="O477" i="29"/>
  <c r="O478" i="29"/>
  <c r="M479" i="29"/>
  <c r="O479" i="29"/>
  <c r="O480" i="29"/>
  <c r="M481" i="29"/>
  <c r="O469" i="29"/>
  <c r="M469" i="29"/>
  <c r="M467" i="29"/>
  <c r="M465" i="29"/>
  <c r="O462" i="29"/>
  <c r="O460" i="29"/>
  <c r="M459" i="29"/>
  <c r="O457" i="29"/>
  <c r="M457" i="29"/>
  <c r="M452" i="29"/>
  <c r="M448" i="29"/>
  <c r="N465" i="29"/>
  <c r="N451" i="29"/>
  <c r="P463" i="29"/>
  <c r="P449" i="29"/>
  <c r="N464" i="29"/>
  <c r="N450" i="29"/>
  <c r="P462" i="29"/>
  <c r="P448" i="29"/>
  <c r="N463" i="29"/>
  <c r="N449" i="29"/>
  <c r="P461" i="29"/>
  <c r="P447" i="29"/>
  <c r="N462" i="29"/>
  <c r="N448" i="29"/>
  <c r="P460" i="29"/>
  <c r="P446" i="29"/>
  <c r="N461" i="29"/>
  <c r="N447" i="29"/>
  <c r="P459" i="29"/>
  <c r="P445" i="29"/>
  <c r="N460" i="29"/>
  <c r="N446" i="29"/>
  <c r="P458" i="29"/>
  <c r="P444" i="29"/>
  <c r="N459" i="29"/>
  <c r="N445" i="29"/>
  <c r="P457" i="29"/>
  <c r="P443" i="29"/>
  <c r="N458" i="29"/>
  <c r="N444" i="29"/>
  <c r="P456" i="29"/>
  <c r="P442" i="29"/>
  <c r="N457" i="29"/>
  <c r="N442" i="29"/>
  <c r="P455" i="29"/>
  <c r="N441" i="29"/>
  <c r="N456" i="29"/>
  <c r="P468" i="29"/>
  <c r="P454" i="29"/>
  <c r="N443" i="29"/>
  <c r="N455" i="29"/>
  <c r="P467" i="29"/>
  <c r="P453" i="29"/>
  <c r="N468" i="29"/>
  <c r="N454" i="29"/>
  <c r="P466" i="29"/>
  <c r="P452" i="29"/>
  <c r="N467" i="29"/>
  <c r="N453" i="29"/>
  <c r="P465" i="29"/>
  <c r="P451" i="29"/>
  <c r="N466" i="29"/>
  <c r="N452" i="29"/>
  <c r="P464" i="29"/>
  <c r="P450" i="29"/>
  <c r="P441" i="29"/>
  <c r="O441" i="29" l="1"/>
  <c r="M442" i="29"/>
  <c r="O442" i="29"/>
  <c r="M443" i="29"/>
  <c r="O443" i="29"/>
  <c r="M444" i="29"/>
  <c r="O444" i="29"/>
  <c r="M445" i="29"/>
  <c r="O445" i="29"/>
  <c r="M446" i="29"/>
  <c r="O446" i="29"/>
  <c r="M447" i="29"/>
  <c r="O447" i="29"/>
  <c r="O448" i="29"/>
  <c r="M449" i="29"/>
  <c r="O449" i="29"/>
  <c r="M450" i="29"/>
  <c r="O450" i="29"/>
  <c r="M451" i="29"/>
  <c r="O451" i="29"/>
  <c r="O452" i="29"/>
  <c r="M453" i="29"/>
  <c r="O453" i="29"/>
  <c r="M454" i="29"/>
  <c r="O454" i="29"/>
  <c r="M455" i="29"/>
  <c r="O455" i="29"/>
  <c r="M456" i="29"/>
  <c r="O456" i="29"/>
  <c r="M458" i="29"/>
  <c r="O458" i="29"/>
  <c r="O459" i="29"/>
  <c r="M460" i="29"/>
  <c r="M461" i="29"/>
  <c r="O461" i="29"/>
  <c r="M462" i="29"/>
  <c r="M463" i="29"/>
  <c r="O463" i="29"/>
  <c r="M464" i="29"/>
  <c r="O464" i="29"/>
  <c r="O465" i="29"/>
  <c r="M466" i="29"/>
  <c r="O466" i="29"/>
  <c r="O467" i="29"/>
  <c r="M468" i="29"/>
  <c r="O468" i="29"/>
  <c r="M441" i="29"/>
  <c r="O439" i="29"/>
  <c r="M437" i="29"/>
  <c r="O436" i="29"/>
  <c r="M434" i="29"/>
  <c r="M433" i="29"/>
  <c r="O426" i="29"/>
  <c r="M425" i="29"/>
  <c r="N431" i="29"/>
  <c r="N426" i="29"/>
  <c r="P426" i="29"/>
  <c r="P423" i="29"/>
  <c r="P429" i="29"/>
  <c r="N437" i="29"/>
  <c r="P433" i="29"/>
  <c r="P428" i="29"/>
  <c r="P431" i="29"/>
  <c r="N436" i="29"/>
  <c r="N421" i="29"/>
  <c r="P436" i="29"/>
  <c r="P430" i="29"/>
  <c r="N433" i="29"/>
  <c r="N435" i="29"/>
  <c r="N424" i="29"/>
  <c r="P421" i="29"/>
  <c r="N434" i="29"/>
  <c r="N422" i="29"/>
  <c r="P427" i="29"/>
  <c r="P440" i="29"/>
  <c r="N432" i="29"/>
  <c r="P432" i="29"/>
  <c r="P422" i="29"/>
  <c r="N439" i="29"/>
  <c r="P424" i="29"/>
  <c r="N440" i="29"/>
  <c r="N438" i="29"/>
  <c r="N430" i="29"/>
  <c r="N425" i="29"/>
  <c r="N428" i="29"/>
  <c r="P420" i="29"/>
  <c r="N423" i="29"/>
  <c r="N429" i="29"/>
  <c r="P438" i="29"/>
  <c r="P439" i="29"/>
  <c r="P435" i="29"/>
  <c r="N420" i="29"/>
  <c r="P434" i="29"/>
  <c r="P437" i="29"/>
  <c r="N427" i="29"/>
  <c r="P425" i="29"/>
  <c r="M29" i="6" l="1"/>
  <c r="O420" i="29"/>
  <c r="M421" i="29"/>
  <c r="O421" i="29"/>
  <c r="M422" i="29"/>
  <c r="O422" i="29"/>
  <c r="M423" i="29"/>
  <c r="O423" i="29"/>
  <c r="M424" i="29"/>
  <c r="O424" i="29"/>
  <c r="O425" i="29"/>
  <c r="M426" i="29"/>
  <c r="M427" i="29"/>
  <c r="O427" i="29"/>
  <c r="M428" i="29"/>
  <c r="O428" i="29"/>
  <c r="M429" i="29"/>
  <c r="O429" i="29"/>
  <c r="M430" i="29"/>
  <c r="O430" i="29"/>
  <c r="M431" i="29"/>
  <c r="O431" i="29"/>
  <c r="M432" i="29"/>
  <c r="O432" i="29"/>
  <c r="O433" i="29"/>
  <c r="O434" i="29"/>
  <c r="M435" i="29"/>
  <c r="O435" i="29"/>
  <c r="M436" i="29"/>
  <c r="O437" i="29"/>
  <c r="M438" i="29"/>
  <c r="O438" i="29"/>
  <c r="M439" i="29"/>
  <c r="M440" i="29"/>
  <c r="O440" i="29"/>
  <c r="M420" i="29"/>
  <c r="P419" i="29"/>
  <c r="N419" i="29"/>
  <c r="O419" i="29" l="1"/>
  <c r="M28" i="6" s="1"/>
  <c r="M419" i="29"/>
  <c r="O414" i="29"/>
  <c r="O412" i="29"/>
  <c r="M412" i="29"/>
  <c r="P418" i="29"/>
  <c r="P414" i="29"/>
  <c r="P415" i="29"/>
  <c r="N418" i="29"/>
  <c r="N414" i="29"/>
  <c r="P411" i="29"/>
  <c r="N417" i="29"/>
  <c r="N413" i="29"/>
  <c r="P416" i="29"/>
  <c r="P417" i="29"/>
  <c r="P413" i="29"/>
  <c r="N416" i="29"/>
  <c r="N412" i="29"/>
  <c r="P412" i="29"/>
  <c r="N415" i="29"/>
  <c r="N411" i="29"/>
  <c r="M413" i="29" l="1"/>
  <c r="O413" i="29"/>
  <c r="M414" i="29"/>
  <c r="M415" i="29"/>
  <c r="O415" i="29"/>
  <c r="M416" i="29"/>
  <c r="O416" i="29"/>
  <c r="M417" i="29"/>
  <c r="O417" i="29"/>
  <c r="M418" i="29"/>
  <c r="O418" i="29"/>
  <c r="O411" i="29"/>
  <c r="M411" i="29"/>
  <c r="P410" i="29"/>
  <c r="N410" i="29"/>
  <c r="O410" i="29" l="1"/>
  <c r="M410" i="29"/>
  <c r="O408" i="29"/>
  <c r="M408" i="29"/>
  <c r="M407" i="29"/>
  <c r="N409" i="29"/>
  <c r="P406" i="29"/>
  <c r="P405" i="29"/>
  <c r="N405" i="29"/>
  <c r="P409" i="29"/>
  <c r="N406" i="29"/>
  <c r="N407" i="29"/>
  <c r="P407" i="29"/>
  <c r="N408" i="29"/>
  <c r="P408" i="29"/>
  <c r="O405" i="29" l="1"/>
  <c r="M406" i="29"/>
  <c r="O406" i="29"/>
  <c r="O407" i="29"/>
  <c r="M409" i="29"/>
  <c r="O409" i="29"/>
  <c r="M405" i="29"/>
  <c r="P404" i="29"/>
  <c r="N404" i="29"/>
  <c r="O404" i="29" l="1"/>
  <c r="M404" i="29"/>
  <c r="O400" i="29"/>
  <c r="M400" i="29"/>
  <c r="O396" i="29"/>
  <c r="O393" i="29"/>
  <c r="O392" i="29"/>
  <c r="O390" i="29"/>
  <c r="M390" i="29"/>
  <c r="O388" i="29"/>
  <c r="M388" i="29"/>
  <c r="N389" i="29"/>
  <c r="P401" i="29"/>
  <c r="P399" i="29"/>
  <c r="N397" i="29"/>
  <c r="P403" i="29"/>
  <c r="P392" i="29"/>
  <c r="N394" i="29"/>
  <c r="N400" i="29"/>
  <c r="N403" i="29"/>
  <c r="P386" i="29"/>
  <c r="N385" i="29"/>
  <c r="P398" i="29"/>
  <c r="P397" i="29"/>
  <c r="N390" i="29"/>
  <c r="N387" i="29"/>
  <c r="N388" i="29"/>
  <c r="P387" i="29"/>
  <c r="P390" i="29"/>
  <c r="P396" i="29"/>
  <c r="N399" i="29"/>
  <c r="N391" i="29"/>
  <c r="P395" i="29"/>
  <c r="N401" i="29"/>
  <c r="P393" i="29"/>
  <c r="N393" i="29"/>
  <c r="N398" i="29"/>
  <c r="P402" i="29"/>
  <c r="P394" i="29"/>
  <c r="N395" i="29"/>
  <c r="P391" i="29"/>
  <c r="N402" i="29"/>
  <c r="P389" i="29"/>
  <c r="P388" i="29"/>
  <c r="P385" i="29"/>
  <c r="N392" i="29"/>
  <c r="N396" i="29"/>
  <c r="N386" i="29"/>
  <c r="P400" i="29"/>
  <c r="O385" i="29" l="1"/>
  <c r="M386" i="29"/>
  <c r="O386" i="29"/>
  <c r="M387" i="29"/>
  <c r="O387" i="29"/>
  <c r="M389" i="29"/>
  <c r="O389" i="29"/>
  <c r="M391" i="29"/>
  <c r="O391" i="29"/>
  <c r="M392" i="29"/>
  <c r="M393" i="29"/>
  <c r="M394" i="29"/>
  <c r="O394" i="29"/>
  <c r="M395" i="29"/>
  <c r="O395" i="29"/>
  <c r="M396" i="29"/>
  <c r="M397" i="29"/>
  <c r="O397" i="29"/>
  <c r="M398" i="29"/>
  <c r="O398" i="29"/>
  <c r="M399" i="29"/>
  <c r="O399" i="29"/>
  <c r="M401" i="29"/>
  <c r="O401" i="29"/>
  <c r="M402" i="29"/>
  <c r="O402" i="29"/>
  <c r="M403" i="29"/>
  <c r="O403" i="29"/>
  <c r="M385" i="29"/>
  <c r="O383" i="29"/>
  <c r="N383" i="29"/>
  <c r="P383" i="29"/>
  <c r="N384" i="29"/>
  <c r="P384" i="29"/>
  <c r="M384" i="29" l="1"/>
  <c r="O384" i="29"/>
  <c r="M383" i="29"/>
  <c r="O382" i="29"/>
  <c r="P382" i="29"/>
  <c r="N382" i="29"/>
  <c r="M382" i="29" l="1"/>
  <c r="O381" i="29"/>
  <c r="N381" i="29"/>
  <c r="P381" i="29"/>
  <c r="P380" i="29"/>
  <c r="N380" i="29"/>
  <c r="O380" i="29" l="1"/>
  <c r="M381" i="29"/>
  <c r="M380" i="29"/>
  <c r="O379" i="29"/>
  <c r="P379" i="29"/>
  <c r="N379" i="29"/>
  <c r="M27" i="6" l="1"/>
  <c r="M379" i="29"/>
  <c r="O378" i="29"/>
  <c r="N378" i="29"/>
  <c r="P378" i="29"/>
  <c r="M378" i="29" l="1"/>
  <c r="P377" i="29"/>
  <c r="O377" i="29" l="1"/>
  <c r="N377" i="29"/>
  <c r="M377" i="29" l="1"/>
  <c r="P376" i="29"/>
  <c r="O376" i="29" l="1"/>
  <c r="M376" i="29"/>
  <c r="N375" i="29"/>
  <c r="N373" i="29"/>
  <c r="N374" i="29"/>
  <c r="P375" i="29"/>
  <c r="N376" i="29"/>
  <c r="P373" i="29"/>
  <c r="P374" i="29"/>
  <c r="M374" i="29" l="1"/>
  <c r="O374" i="29"/>
  <c r="M375" i="29"/>
  <c r="O375" i="29"/>
  <c r="O373" i="29"/>
  <c r="M373" i="29"/>
  <c r="P372" i="29"/>
  <c r="O372" i="29" l="1"/>
  <c r="M372" i="29"/>
  <c r="O367" i="29"/>
  <c r="O366" i="29"/>
  <c r="N369" i="29"/>
  <c r="P367" i="29"/>
  <c r="P366" i="29"/>
  <c r="N371" i="29"/>
  <c r="P370" i="29"/>
  <c r="P365" i="29"/>
  <c r="P369" i="29"/>
  <c r="N365" i="29"/>
  <c r="N367" i="29"/>
  <c r="N370" i="29"/>
  <c r="N372" i="29"/>
  <c r="P368" i="29"/>
  <c r="N368" i="29"/>
  <c r="P371" i="29"/>
  <c r="N366" i="29"/>
  <c r="M366" i="29" l="1"/>
  <c r="M367" i="29"/>
  <c r="M368" i="29"/>
  <c r="O368" i="29"/>
  <c r="M369" i="29"/>
  <c r="O369" i="29"/>
  <c r="M370" i="29"/>
  <c r="O370" i="29"/>
  <c r="M371" i="29"/>
  <c r="O371" i="29"/>
  <c r="O365" i="29"/>
  <c r="M365" i="29"/>
  <c r="O363" i="29"/>
  <c r="M363" i="29"/>
  <c r="M361" i="29"/>
  <c r="M360" i="29"/>
  <c r="M358" i="29"/>
  <c r="O354" i="29"/>
  <c r="M354" i="29"/>
  <c r="O351" i="29"/>
  <c r="O343" i="29"/>
  <c r="O341" i="29"/>
  <c r="M341" i="29"/>
  <c r="M338" i="29"/>
  <c r="M337" i="29"/>
  <c r="O333" i="29"/>
  <c r="O331" i="29"/>
  <c r="O328" i="29"/>
  <c r="P359" i="29"/>
  <c r="P338" i="29"/>
  <c r="N356" i="29"/>
  <c r="P362" i="29"/>
  <c r="N336" i="29"/>
  <c r="P348" i="29"/>
  <c r="N355" i="29"/>
  <c r="P364" i="29"/>
  <c r="N327" i="29"/>
  <c r="P340" i="29"/>
  <c r="P360" i="29"/>
  <c r="N332" i="29"/>
  <c r="P355" i="29"/>
  <c r="N328" i="29"/>
  <c r="N343" i="29"/>
  <c r="N347" i="29"/>
  <c r="P330" i="29"/>
  <c r="N357" i="29"/>
  <c r="P363" i="29"/>
  <c r="N353" i="29"/>
  <c r="P341" i="29"/>
  <c r="N350" i="29"/>
  <c r="P345" i="29"/>
  <c r="N338" i="29"/>
  <c r="N331" i="29"/>
  <c r="N364" i="29"/>
  <c r="P347" i="29"/>
  <c r="P339" i="29"/>
  <c r="P356" i="29"/>
  <c r="N339" i="29"/>
  <c r="N340" i="29"/>
  <c r="N349" i="29"/>
  <c r="N344" i="29"/>
  <c r="N337" i="29"/>
  <c r="N359" i="29"/>
  <c r="N352" i="29"/>
  <c r="P350" i="29"/>
  <c r="N345" i="29"/>
  <c r="P349" i="29"/>
  <c r="P333" i="29"/>
  <c r="P351" i="29"/>
  <c r="N329" i="29"/>
  <c r="N361" i="29"/>
  <c r="P357" i="29"/>
  <c r="P352" i="29"/>
  <c r="P353" i="29"/>
  <c r="N348" i="29"/>
  <c r="P335" i="29"/>
  <c r="P344" i="29"/>
  <c r="P337" i="29"/>
  <c r="P326" i="29"/>
  <c r="P334" i="29"/>
  <c r="N363" i="29"/>
  <c r="P358" i="29"/>
  <c r="P343" i="29"/>
  <c r="P328" i="29"/>
  <c r="N360" i="29"/>
  <c r="P361" i="29"/>
  <c r="P342" i="29"/>
  <c r="N326" i="29"/>
  <c r="N342" i="29"/>
  <c r="P327" i="29"/>
  <c r="P329" i="29"/>
  <c r="N346" i="29"/>
  <c r="N358" i="29"/>
  <c r="P332" i="29"/>
  <c r="P331" i="29"/>
  <c r="N362" i="29"/>
  <c r="N335" i="29"/>
  <c r="P346" i="29"/>
  <c r="N333" i="29"/>
  <c r="N354" i="29"/>
  <c r="N334" i="29"/>
  <c r="N330" i="29"/>
  <c r="P336" i="29"/>
  <c r="N341" i="29"/>
  <c r="N351" i="29"/>
  <c r="P354" i="29"/>
  <c r="M327" i="29" l="1"/>
  <c r="M328" i="29"/>
  <c r="M329" i="29"/>
  <c r="M330" i="29"/>
  <c r="M331" i="29"/>
  <c r="M332" i="29"/>
  <c r="M333" i="29"/>
  <c r="M334" i="29"/>
  <c r="M335" i="29"/>
  <c r="M336" i="29"/>
  <c r="M339" i="29"/>
  <c r="M340" i="29"/>
  <c r="M342" i="29"/>
  <c r="M343" i="29"/>
  <c r="O344" i="29"/>
  <c r="M345" i="29"/>
  <c r="O345" i="29"/>
  <c r="M346" i="29"/>
  <c r="O346" i="29"/>
  <c r="M347" i="29"/>
  <c r="O347" i="29"/>
  <c r="M348" i="29"/>
  <c r="O348" i="29"/>
  <c r="M349" i="29"/>
  <c r="O349" i="29"/>
  <c r="M350" i="29"/>
  <c r="O350" i="29"/>
  <c r="M351" i="29"/>
  <c r="M352" i="29"/>
  <c r="O352" i="29"/>
  <c r="M353" i="29"/>
  <c r="O353" i="29"/>
  <c r="M355" i="29"/>
  <c r="O355" i="29"/>
  <c r="M356" i="29"/>
  <c r="O356" i="29"/>
  <c r="M357" i="29"/>
  <c r="O357" i="29"/>
  <c r="O358" i="29"/>
  <c r="M359" i="29"/>
  <c r="O359" i="29"/>
  <c r="O360" i="29"/>
  <c r="O361" i="29"/>
  <c r="M362" i="29"/>
  <c r="O362" i="29"/>
  <c r="M364" i="29"/>
  <c r="O364" i="29"/>
  <c r="O327" i="29"/>
  <c r="O329" i="29"/>
  <c r="O330" i="29"/>
  <c r="O332" i="29"/>
  <c r="O334" i="29"/>
  <c r="O335" i="29"/>
  <c r="O336" i="29"/>
  <c r="O337" i="29"/>
  <c r="O338" i="29"/>
  <c r="O339" i="29"/>
  <c r="O340" i="29"/>
  <c r="O342" i="29"/>
  <c r="M344" i="29"/>
  <c r="O326" i="29"/>
  <c r="M326" i="29"/>
  <c r="O322" i="29"/>
  <c r="O321" i="29"/>
  <c r="O320" i="29"/>
  <c r="O313" i="29"/>
  <c r="O310" i="29"/>
  <c r="O305" i="29"/>
  <c r="O301" i="29"/>
  <c r="O300" i="29"/>
  <c r="O297" i="29"/>
  <c r="M297" i="29"/>
  <c r="M294" i="29"/>
  <c r="O293" i="29"/>
  <c r="O289" i="29"/>
  <c r="M288" i="29"/>
  <c r="O286" i="29"/>
  <c r="M285" i="29"/>
  <c r="O283" i="29"/>
  <c r="O281" i="29"/>
  <c r="O279" i="29"/>
  <c r="M278" i="29"/>
  <c r="O276" i="29"/>
  <c r="M272" i="29"/>
  <c r="O269" i="29"/>
  <c r="M269" i="29"/>
  <c r="M268" i="29"/>
  <c r="M263" i="29"/>
  <c r="O262" i="29"/>
  <c r="M261" i="29"/>
  <c r="O259" i="29"/>
  <c r="M258" i="29"/>
  <c r="M257" i="29"/>
  <c r="O254" i="29"/>
  <c r="O253" i="29"/>
  <c r="M252" i="29"/>
  <c r="M247" i="29"/>
  <c r="M245" i="29"/>
  <c r="O244" i="29"/>
  <c r="M241" i="29"/>
  <c r="M240" i="29"/>
  <c r="O239" i="29"/>
  <c r="M238" i="29"/>
  <c r="M237" i="29"/>
  <c r="N276" i="29"/>
  <c r="N284" i="29"/>
  <c r="N271" i="29"/>
  <c r="N252" i="29"/>
  <c r="N235" i="29"/>
  <c r="P289" i="29"/>
  <c r="N324" i="29"/>
  <c r="N299" i="29"/>
  <c r="N321" i="29"/>
  <c r="P320" i="29"/>
  <c r="N306" i="29"/>
  <c r="N269" i="29"/>
  <c r="P255" i="29"/>
  <c r="N262" i="29"/>
  <c r="P245" i="29"/>
  <c r="P324" i="29"/>
  <c r="N237" i="29"/>
  <c r="N281" i="29"/>
  <c r="P318" i="29"/>
  <c r="P319" i="29"/>
  <c r="P259" i="29"/>
  <c r="N266" i="29"/>
  <c r="P262" i="29"/>
  <c r="P261" i="29"/>
  <c r="P235" i="29"/>
  <c r="N307" i="29"/>
  <c r="N315" i="29"/>
  <c r="P308" i="29"/>
  <c r="N312" i="29"/>
  <c r="P251" i="29"/>
  <c r="P246" i="29"/>
  <c r="N250" i="29"/>
  <c r="N319" i="29"/>
  <c r="N300" i="29"/>
  <c r="N238" i="29"/>
  <c r="N251" i="29"/>
  <c r="N260" i="29"/>
  <c r="P300" i="29"/>
  <c r="P238" i="29"/>
  <c r="P281" i="29"/>
  <c r="P258" i="29"/>
  <c r="N273" i="29"/>
  <c r="P314" i="29"/>
  <c r="N264" i="29"/>
  <c r="P315" i="29"/>
  <c r="N301" i="29"/>
  <c r="N293" i="29"/>
  <c r="N277" i="29"/>
  <c r="P249" i="29"/>
  <c r="P257" i="29"/>
  <c r="P274" i="29"/>
  <c r="N287" i="29"/>
  <c r="P325" i="29"/>
  <c r="P302" i="29"/>
  <c r="N286" i="29"/>
  <c r="P276" i="29"/>
  <c r="N285" i="29"/>
  <c r="N283" i="29"/>
  <c r="N311" i="29"/>
  <c r="P304" i="29"/>
  <c r="P312" i="29"/>
  <c r="N318" i="29"/>
  <c r="P268" i="29"/>
  <c r="P322" i="29"/>
  <c r="N278" i="29"/>
  <c r="N263" i="29"/>
  <c r="N246" i="29"/>
  <c r="P253" i="29"/>
  <c r="N243" i="29"/>
  <c r="N270" i="29"/>
  <c r="P250" i="29"/>
  <c r="N303" i="29"/>
  <c r="N280" i="29"/>
  <c r="N267" i="29"/>
  <c r="P277" i="29"/>
  <c r="P293" i="29"/>
  <c r="P265" i="29"/>
  <c r="P298" i="29"/>
  <c r="P306" i="29"/>
  <c r="N292" i="29"/>
  <c r="P236" i="29"/>
  <c r="N295" i="29"/>
  <c r="N274" i="29"/>
  <c r="N247" i="29"/>
  <c r="N254" i="29"/>
  <c r="N236" i="29"/>
  <c r="P301" i="29"/>
  <c r="N320" i="29"/>
  <c r="P269" i="29"/>
  <c r="N304" i="29"/>
  <c r="P287" i="29"/>
  <c r="P278" i="29"/>
  <c r="N272" i="29"/>
  <c r="N298" i="29"/>
  <c r="P267" i="29"/>
  <c r="P243" i="29"/>
  <c r="N297" i="29"/>
  <c r="N241" i="29"/>
  <c r="P290" i="29"/>
  <c r="P295" i="29"/>
  <c r="P244" i="29"/>
  <c r="N289" i="29"/>
  <c r="N245" i="29"/>
  <c r="P256" i="29"/>
  <c r="P263" i="29"/>
  <c r="P303" i="29"/>
  <c r="P273" i="29"/>
  <c r="P252" i="29"/>
  <c r="P282" i="29"/>
  <c r="P264" i="29"/>
  <c r="N242" i="29"/>
  <c r="N258" i="29"/>
  <c r="N323" i="29"/>
  <c r="N314" i="29"/>
  <c r="P241" i="29"/>
  <c r="N305" i="29"/>
  <c r="P316" i="29"/>
  <c r="P309" i="29"/>
  <c r="N310" i="29"/>
  <c r="P323" i="29"/>
  <c r="P311" i="29"/>
  <c r="P284" i="29"/>
  <c r="N240" i="29"/>
  <c r="P321" i="29"/>
  <c r="N275" i="29"/>
  <c r="P248" i="29"/>
  <c r="P313" i="29"/>
  <c r="N248" i="29"/>
  <c r="N255" i="29"/>
  <c r="P271" i="29"/>
  <c r="N239" i="29"/>
  <c r="P310" i="29"/>
  <c r="N296" i="29"/>
  <c r="P239" i="29"/>
  <c r="N244" i="29"/>
  <c r="P317" i="29"/>
  <c r="N325" i="29"/>
  <c r="P260" i="29"/>
  <c r="P292" i="29"/>
  <c r="N256" i="29"/>
  <c r="N308" i="29"/>
  <c r="N302" i="29"/>
  <c r="N268" i="29"/>
  <c r="N294" i="29"/>
  <c r="P279" i="29"/>
  <c r="P291" i="29"/>
  <c r="P288" i="29"/>
  <c r="N313" i="29"/>
  <c r="N261" i="29"/>
  <c r="P242" i="29"/>
  <c r="N249" i="29"/>
  <c r="P307" i="29"/>
  <c r="P297" i="29"/>
  <c r="P285" i="29"/>
  <c r="P275" i="29"/>
  <c r="P283" i="29"/>
  <c r="P266" i="29"/>
  <c r="P270" i="29"/>
  <c r="N288" i="29"/>
  <c r="N291" i="29"/>
  <c r="P296" i="29"/>
  <c r="N282" i="29"/>
  <c r="N290" i="29"/>
  <c r="N279" i="29"/>
  <c r="P299" i="29"/>
  <c r="P272" i="29"/>
  <c r="N316" i="29"/>
  <c r="N259" i="29"/>
  <c r="P237" i="29"/>
  <c r="N253" i="29"/>
  <c r="P247" i="29"/>
  <c r="P305" i="29"/>
  <c r="N322" i="29"/>
  <c r="P294" i="29"/>
  <c r="P254" i="29"/>
  <c r="N257" i="29"/>
  <c r="P280" i="29"/>
  <c r="N309" i="29"/>
  <c r="P240" i="29"/>
  <c r="P286" i="29"/>
  <c r="N265" i="29"/>
  <c r="N317" i="29"/>
  <c r="M26" i="6" l="1"/>
  <c r="M236" i="29"/>
  <c r="M239" i="29"/>
  <c r="O240" i="29"/>
  <c r="O241" i="29"/>
  <c r="O242" i="29"/>
  <c r="M243" i="29"/>
  <c r="M244" i="29"/>
  <c r="M246" i="29"/>
  <c r="M248" i="29"/>
  <c r="O249" i="29"/>
  <c r="O250" i="29"/>
  <c r="O251" i="29"/>
  <c r="O252" i="29"/>
  <c r="O255" i="29"/>
  <c r="O256" i="29"/>
  <c r="O257" i="29"/>
  <c r="O258" i="29"/>
  <c r="O260" i="29"/>
  <c r="O261" i="29"/>
  <c r="O264" i="29"/>
  <c r="O265" i="29"/>
  <c r="O266" i="29"/>
  <c r="M267" i="29"/>
  <c r="O270" i="29"/>
  <c r="M271" i="29"/>
  <c r="O272" i="29"/>
  <c r="M273" i="29"/>
  <c r="O273" i="29"/>
  <c r="M274" i="29"/>
  <c r="O274" i="29"/>
  <c r="M275" i="29"/>
  <c r="O275" i="29"/>
  <c r="M276" i="29"/>
  <c r="M277" i="29"/>
  <c r="O277" i="29"/>
  <c r="O278" i="29"/>
  <c r="M279" i="29"/>
  <c r="M280" i="29"/>
  <c r="O280" i="29"/>
  <c r="M281" i="29"/>
  <c r="M282" i="29"/>
  <c r="O282" i="29"/>
  <c r="M283" i="29"/>
  <c r="M284" i="29"/>
  <c r="O284" i="29"/>
  <c r="O285" i="29"/>
  <c r="M286" i="29"/>
  <c r="M287" i="29"/>
  <c r="O287" i="29"/>
  <c r="O288" i="29"/>
  <c r="M289" i="29"/>
  <c r="M290" i="29"/>
  <c r="O290" i="29"/>
  <c r="M291" i="29"/>
  <c r="O291" i="29"/>
  <c r="M292" i="29"/>
  <c r="O292" i="29"/>
  <c r="M293" i="29"/>
  <c r="O294" i="29"/>
  <c r="M295" i="29"/>
  <c r="O295" i="29"/>
  <c r="M296" i="29"/>
  <c r="O296" i="29"/>
  <c r="M298" i="29"/>
  <c r="O298" i="29"/>
  <c r="M299" i="29"/>
  <c r="O299" i="29"/>
  <c r="M300" i="29"/>
  <c r="M301" i="29"/>
  <c r="M302" i="29"/>
  <c r="O302" i="29"/>
  <c r="M303" i="29"/>
  <c r="O303" i="29"/>
  <c r="M304" i="29"/>
  <c r="O304" i="29"/>
  <c r="M305" i="29"/>
  <c r="M306" i="29"/>
  <c r="O306" i="29"/>
  <c r="M307" i="29"/>
  <c r="O307" i="29"/>
  <c r="M308" i="29"/>
  <c r="O308" i="29"/>
  <c r="M309" i="29"/>
  <c r="O309" i="29"/>
  <c r="M310" i="29"/>
  <c r="M311" i="29"/>
  <c r="O311" i="29"/>
  <c r="M312" i="29"/>
  <c r="O312" i="29"/>
  <c r="M313" i="29"/>
  <c r="M314" i="29"/>
  <c r="O314" i="29"/>
  <c r="M315" i="29"/>
  <c r="O315" i="29"/>
  <c r="M316" i="29"/>
  <c r="O316" i="29"/>
  <c r="M317" i="29"/>
  <c r="O317" i="29"/>
  <c r="M318" i="29"/>
  <c r="O318" i="29"/>
  <c r="M319" i="29"/>
  <c r="O319" i="29"/>
  <c r="M320" i="29"/>
  <c r="M321" i="29"/>
  <c r="M322" i="29"/>
  <c r="M323" i="29"/>
  <c r="O323" i="29"/>
  <c r="M324" i="29"/>
  <c r="O324" i="29"/>
  <c r="M325" i="29"/>
  <c r="O325" i="29"/>
  <c r="O236" i="29"/>
  <c r="O237" i="29"/>
  <c r="O238" i="29"/>
  <c r="M242" i="29"/>
  <c r="O243" i="29"/>
  <c r="O245" i="29"/>
  <c r="O246" i="29"/>
  <c r="O247" i="29"/>
  <c r="O248" i="29"/>
  <c r="M249" i="29"/>
  <c r="M250" i="29"/>
  <c r="M251" i="29"/>
  <c r="M253" i="29"/>
  <c r="M254" i="29"/>
  <c r="M255" i="29"/>
  <c r="M256" i="29"/>
  <c r="M259" i="29"/>
  <c r="M260" i="29"/>
  <c r="M262" i="29"/>
  <c r="O263" i="29"/>
  <c r="M264" i="29"/>
  <c r="M265" i="29"/>
  <c r="M266" i="29"/>
  <c r="O267" i="29"/>
  <c r="O268" i="29"/>
  <c r="M270" i="29"/>
  <c r="O271" i="29"/>
  <c r="O235" i="29"/>
  <c r="M235" i="29"/>
  <c r="O234" i="29"/>
  <c r="M234" i="29"/>
  <c r="O233" i="29"/>
  <c r="O230" i="29"/>
  <c r="P232" i="29"/>
  <c r="P230" i="29"/>
  <c r="N232" i="29"/>
  <c r="N228" i="29"/>
  <c r="N233" i="29"/>
  <c r="N231" i="29"/>
  <c r="P233" i="29"/>
  <c r="N230" i="29"/>
  <c r="N234" i="29"/>
  <c r="N229" i="29"/>
  <c r="P229" i="29"/>
  <c r="P231" i="29"/>
  <c r="P228" i="29"/>
  <c r="P234" i="29"/>
  <c r="M24" i="6" l="1"/>
  <c r="M25" i="6"/>
  <c r="M229" i="29"/>
  <c r="M230" i="29"/>
  <c r="M231" i="29"/>
  <c r="O231" i="29"/>
  <c r="M232" i="29"/>
  <c r="O232" i="29"/>
  <c r="M233" i="29"/>
  <c r="O228" i="29"/>
  <c r="O229" i="29"/>
  <c r="M228" i="29"/>
  <c r="M227" i="29"/>
  <c r="M226" i="29"/>
  <c r="O224" i="29"/>
  <c r="M220" i="29"/>
  <c r="O219" i="29"/>
  <c r="O218" i="29"/>
  <c r="O217" i="29"/>
  <c r="M217" i="29"/>
  <c r="O216" i="29"/>
  <c r="M213" i="29"/>
  <c r="O210" i="29"/>
  <c r="M209" i="29"/>
  <c r="O208" i="29"/>
  <c r="M208" i="29"/>
  <c r="P214" i="29"/>
  <c r="P226" i="29"/>
  <c r="P209" i="29"/>
  <c r="P220" i="29"/>
  <c r="P211" i="29"/>
  <c r="N227" i="29"/>
  <c r="P210" i="29"/>
  <c r="P215" i="29"/>
  <c r="N225" i="29"/>
  <c r="N212" i="29"/>
  <c r="N211" i="29"/>
  <c r="N217" i="29"/>
  <c r="P227" i="29"/>
  <c r="N226" i="29"/>
  <c r="P224" i="29"/>
  <c r="N210" i="29"/>
  <c r="P221" i="29"/>
  <c r="N208" i="29"/>
  <c r="P219" i="29"/>
  <c r="P212" i="29"/>
  <c r="P207" i="29"/>
  <c r="P218" i="29"/>
  <c r="P217" i="29"/>
  <c r="N213" i="29"/>
  <c r="N224" i="29"/>
  <c r="P208" i="29"/>
  <c r="N209" i="29"/>
  <c r="P216" i="29"/>
  <c r="P223" i="29"/>
  <c r="N218" i="29"/>
  <c r="N223" i="29"/>
  <c r="N214" i="29"/>
  <c r="N207" i="29"/>
  <c r="P222" i="29"/>
  <c r="N219" i="29"/>
  <c r="N221" i="29"/>
  <c r="P213" i="29"/>
  <c r="N220" i="29"/>
  <c r="N222" i="29"/>
  <c r="N216" i="29"/>
  <c r="P225" i="29"/>
  <c r="N215" i="29"/>
  <c r="M210" i="29" l="1"/>
  <c r="M211" i="29"/>
  <c r="M212" i="29"/>
  <c r="M214" i="29"/>
  <c r="M215" i="29"/>
  <c r="O215" i="29"/>
  <c r="M218" i="29"/>
  <c r="O220" i="29"/>
  <c r="M221" i="29"/>
  <c r="O221" i="29"/>
  <c r="M222" i="29"/>
  <c r="O222" i="29"/>
  <c r="M223" i="29"/>
  <c r="O223" i="29"/>
  <c r="M224" i="29"/>
  <c r="M225" i="29"/>
  <c r="O225" i="29"/>
  <c r="O226" i="29"/>
  <c r="O227" i="29"/>
  <c r="O207" i="29"/>
  <c r="O209" i="29"/>
  <c r="O211" i="29"/>
  <c r="O212" i="29"/>
  <c r="O213" i="29"/>
  <c r="O214" i="29"/>
  <c r="M216" i="29"/>
  <c r="M219" i="29"/>
  <c r="M207" i="29"/>
  <c r="P206" i="29"/>
  <c r="M23" i="6" l="1"/>
  <c r="O206" i="29"/>
  <c r="N206" i="29"/>
  <c r="M206" i="29" l="1"/>
  <c r="P205" i="29"/>
  <c r="N205" i="29"/>
  <c r="O205" i="29" l="1"/>
  <c r="M205" i="29"/>
  <c r="P204" i="29"/>
  <c r="N204" i="29"/>
  <c r="O204" i="29" l="1"/>
  <c r="M204" i="29"/>
  <c r="O203" i="29"/>
  <c r="O202" i="29"/>
  <c r="N202" i="29"/>
  <c r="P203" i="29"/>
  <c r="P202" i="29"/>
  <c r="N203" i="29"/>
  <c r="M203" i="29" l="1"/>
  <c r="M202" i="29"/>
  <c r="O201" i="29"/>
  <c r="M199" i="29"/>
  <c r="O196" i="29"/>
  <c r="P198" i="29"/>
  <c r="P189" i="29"/>
  <c r="N191" i="29"/>
  <c r="N196" i="29"/>
  <c r="P201" i="29"/>
  <c r="N190" i="29"/>
  <c r="N198" i="29"/>
  <c r="N201" i="29"/>
  <c r="P196" i="29"/>
  <c r="P200" i="29"/>
  <c r="N188" i="29"/>
  <c r="N199" i="29"/>
  <c r="N195" i="29"/>
  <c r="P195" i="29"/>
  <c r="N193" i="29"/>
  <c r="P193" i="29"/>
  <c r="N189" i="29"/>
  <c r="P194" i="29"/>
  <c r="P199" i="29"/>
  <c r="N187" i="29"/>
  <c r="P190" i="29"/>
  <c r="P197" i="29"/>
  <c r="P187" i="29"/>
  <c r="P188" i="29"/>
  <c r="P186" i="29"/>
  <c r="P191" i="29"/>
  <c r="N194" i="29"/>
  <c r="P192" i="29"/>
  <c r="N186" i="29"/>
  <c r="N200" i="29"/>
  <c r="N197" i="29"/>
  <c r="N192" i="29"/>
  <c r="M187" i="29" l="1"/>
  <c r="M188" i="29"/>
  <c r="M189" i="29"/>
  <c r="M190" i="29"/>
  <c r="M191" i="29"/>
  <c r="M192" i="29"/>
  <c r="O192" i="29"/>
  <c r="M193" i="29"/>
  <c r="O193" i="29"/>
  <c r="M194" i="29"/>
  <c r="O194" i="29"/>
  <c r="M195" i="29"/>
  <c r="O195" i="29"/>
  <c r="M196" i="29"/>
  <c r="M197" i="29"/>
  <c r="O197" i="29"/>
  <c r="M198" i="29"/>
  <c r="O198" i="29"/>
  <c r="O199" i="29"/>
  <c r="M200" i="29"/>
  <c r="O200" i="29"/>
  <c r="M201" i="29"/>
  <c r="O187" i="29"/>
  <c r="O188" i="29"/>
  <c r="O189" i="29"/>
  <c r="O190" i="29"/>
  <c r="O191" i="29"/>
  <c r="O186" i="29"/>
  <c r="M186" i="29"/>
  <c r="O182" i="29"/>
  <c r="N183" i="29"/>
  <c r="P183" i="29"/>
  <c r="P185" i="29"/>
  <c r="N185" i="29"/>
  <c r="P181" i="29"/>
  <c r="P184" i="29"/>
  <c r="P182" i="29"/>
  <c r="N184" i="29"/>
  <c r="N182" i="29"/>
  <c r="M182" i="29" l="1"/>
  <c r="M183" i="29"/>
  <c r="O183" i="29"/>
  <c r="M184" i="29"/>
  <c r="O184" i="29"/>
  <c r="M185" i="29"/>
  <c r="O185" i="29"/>
  <c r="O181" i="29"/>
  <c r="N181" i="29"/>
  <c r="M181" i="29" l="1"/>
  <c r="P180" i="29"/>
  <c r="O180" i="29" l="1"/>
  <c r="M179" i="29"/>
  <c r="M178" i="29"/>
  <c r="P178" i="29"/>
  <c r="N179" i="29"/>
  <c r="P176" i="29"/>
  <c r="N176" i="29"/>
  <c r="P177" i="29"/>
  <c r="N178" i="29"/>
  <c r="P179" i="29"/>
  <c r="N177" i="29"/>
  <c r="N180" i="29"/>
  <c r="O176" i="29" l="1"/>
  <c r="M177" i="29"/>
  <c r="O177" i="29"/>
  <c r="O178" i="29"/>
  <c r="O179" i="29"/>
  <c r="M180" i="29"/>
  <c r="M176" i="29"/>
  <c r="O173" i="29"/>
  <c r="M171" i="29"/>
  <c r="N173" i="29"/>
  <c r="P173" i="29"/>
  <c r="P171" i="29"/>
  <c r="P170" i="29"/>
  <c r="P174" i="29"/>
  <c r="N174" i="29"/>
  <c r="N172" i="29"/>
  <c r="N175" i="29"/>
  <c r="N170" i="29"/>
  <c r="N171" i="29"/>
  <c r="P172" i="29"/>
  <c r="P175" i="29"/>
  <c r="M172" i="29" l="1"/>
  <c r="M173" i="29"/>
  <c r="O170" i="29"/>
  <c r="O171" i="29"/>
  <c r="O172" i="29"/>
  <c r="M174" i="29"/>
  <c r="O174" i="29"/>
  <c r="M175" i="29"/>
  <c r="O175" i="29"/>
  <c r="M170" i="29"/>
  <c r="N169" i="29"/>
  <c r="P169" i="29"/>
  <c r="O169" i="29" l="1"/>
  <c r="M169" i="29"/>
  <c r="M168" i="29"/>
  <c r="P167" i="29"/>
  <c r="N166" i="29"/>
  <c r="P168" i="29"/>
  <c r="N167" i="29"/>
  <c r="N168" i="29"/>
  <c r="P166" i="29"/>
  <c r="O166" i="29" l="1"/>
  <c r="O167" i="29"/>
  <c r="O168" i="29"/>
  <c r="M167" i="29"/>
  <c r="M166" i="29"/>
  <c r="P164" i="29"/>
  <c r="N163" i="29"/>
  <c r="N165" i="29"/>
  <c r="P163" i="29"/>
  <c r="P162" i="29"/>
  <c r="N162" i="29"/>
  <c r="N164" i="29"/>
  <c r="P165" i="29"/>
  <c r="O162" i="29" l="1"/>
  <c r="M163" i="29"/>
  <c r="O163" i="29"/>
  <c r="M164" i="29"/>
  <c r="O164" i="29"/>
  <c r="M165" i="29"/>
  <c r="O165" i="29"/>
  <c r="M162" i="29"/>
  <c r="P161" i="29"/>
  <c r="N161" i="29"/>
  <c r="O161" i="29" l="1"/>
  <c r="M22" i="6" s="1"/>
  <c r="M161" i="29"/>
  <c r="P160" i="29"/>
  <c r="O160" i="29" l="1"/>
  <c r="N160" i="29"/>
  <c r="M160" i="29" l="1"/>
  <c r="P159" i="29"/>
  <c r="O159" i="29" l="1"/>
  <c r="O158" i="29"/>
  <c r="M158" i="29"/>
  <c r="M157" i="29"/>
  <c r="O156" i="29"/>
  <c r="M156" i="29"/>
  <c r="O153" i="29"/>
  <c r="O152" i="29"/>
  <c r="O149" i="29"/>
  <c r="O144" i="29"/>
  <c r="O141" i="29"/>
  <c r="O139" i="29"/>
  <c r="M139" i="29"/>
  <c r="M138" i="29"/>
  <c r="O135" i="29"/>
  <c r="O134" i="29"/>
  <c r="O131" i="29"/>
  <c r="O128" i="29"/>
  <c r="P141" i="29"/>
  <c r="P154" i="29"/>
  <c r="P134" i="29"/>
  <c r="P143" i="29"/>
  <c r="P157" i="29"/>
  <c r="P152" i="29"/>
  <c r="P133" i="29"/>
  <c r="N142" i="29"/>
  <c r="P148" i="29"/>
  <c r="P137" i="29"/>
  <c r="P151" i="29"/>
  <c r="P158" i="29"/>
  <c r="N133" i="29"/>
  <c r="P147" i="29"/>
  <c r="N146" i="29"/>
  <c r="P129" i="29"/>
  <c r="N129" i="29"/>
  <c r="P153" i="29"/>
  <c r="N127" i="29"/>
  <c r="P146" i="29"/>
  <c r="N156" i="29"/>
  <c r="P150" i="29"/>
  <c r="N141" i="29"/>
  <c r="N154" i="29"/>
  <c r="N137" i="29"/>
  <c r="N155" i="29"/>
  <c r="P131" i="29"/>
  <c r="P139" i="29"/>
  <c r="N153" i="29"/>
  <c r="P127" i="29"/>
  <c r="P145" i="29"/>
  <c r="N151" i="29"/>
  <c r="P132" i="29"/>
  <c r="N149" i="29"/>
  <c r="N138" i="29"/>
  <c r="P138" i="29"/>
  <c r="N144" i="29"/>
  <c r="N157" i="29"/>
  <c r="N134" i="29"/>
  <c r="N128" i="29"/>
  <c r="N131" i="29"/>
  <c r="N143" i="29"/>
  <c r="N152" i="29"/>
  <c r="P135" i="29"/>
  <c r="P149" i="29"/>
  <c r="N139" i="29"/>
  <c r="P156" i="29"/>
  <c r="P155" i="29"/>
  <c r="N158" i="29"/>
  <c r="P136" i="29"/>
  <c r="N147" i="29"/>
  <c r="N150" i="29"/>
  <c r="P128" i="29"/>
  <c r="N132" i="29"/>
  <c r="P130" i="29"/>
  <c r="P140" i="29"/>
  <c r="N145" i="29"/>
  <c r="N159" i="29"/>
  <c r="N130" i="29"/>
  <c r="P142" i="29"/>
  <c r="N136" i="29"/>
  <c r="N148" i="29"/>
  <c r="N135" i="29"/>
  <c r="P144" i="29"/>
  <c r="N140" i="29"/>
  <c r="M128" i="29" l="1"/>
  <c r="M129" i="29"/>
  <c r="M130" i="29"/>
  <c r="M131" i="29"/>
  <c r="M132" i="29"/>
  <c r="M133" i="29"/>
  <c r="M134" i="29"/>
  <c r="M135" i="29"/>
  <c r="O136" i="29"/>
  <c r="O137" i="29"/>
  <c r="O138" i="29"/>
  <c r="M140" i="29"/>
  <c r="M141" i="29"/>
  <c r="M142" i="29"/>
  <c r="O142" i="29"/>
  <c r="M143" i="29"/>
  <c r="O143" i="29"/>
  <c r="M144" i="29"/>
  <c r="M145" i="29"/>
  <c r="O145" i="29"/>
  <c r="M146" i="29"/>
  <c r="O146" i="29"/>
  <c r="M147" i="29"/>
  <c r="O147" i="29"/>
  <c r="M148" i="29"/>
  <c r="O148" i="29"/>
  <c r="M149" i="29"/>
  <c r="M150" i="29"/>
  <c r="O150" i="29"/>
  <c r="M151" i="29"/>
  <c r="O151" i="29"/>
  <c r="M152" i="29"/>
  <c r="M153" i="29"/>
  <c r="M154" i="29"/>
  <c r="O154" i="29"/>
  <c r="M155" i="29"/>
  <c r="O155" i="29"/>
  <c r="O157" i="29"/>
  <c r="M159" i="29"/>
  <c r="O129" i="29"/>
  <c r="O130" i="29"/>
  <c r="O132" i="29"/>
  <c r="O133" i="29"/>
  <c r="M136" i="29"/>
  <c r="M137" i="29"/>
  <c r="O140" i="29"/>
  <c r="O127" i="29"/>
  <c r="M127" i="29"/>
  <c r="P126" i="29"/>
  <c r="M21" i="6" l="1"/>
  <c r="O126" i="29"/>
  <c r="M123" i="29"/>
  <c r="P123" i="29"/>
  <c r="P122" i="29"/>
  <c r="N126" i="29"/>
  <c r="N125" i="29"/>
  <c r="N122" i="29"/>
  <c r="N124" i="29"/>
  <c r="N123" i="29"/>
  <c r="P121" i="29"/>
  <c r="P125" i="29"/>
  <c r="P124" i="29"/>
  <c r="M122" i="29" l="1"/>
  <c r="O123" i="29"/>
  <c r="M124" i="29"/>
  <c r="O124" i="29"/>
  <c r="M125" i="29"/>
  <c r="O125" i="29"/>
  <c r="M126" i="29"/>
  <c r="O122" i="29"/>
  <c r="O121" i="29"/>
  <c r="N121" i="29"/>
  <c r="M121" i="29" l="1"/>
  <c r="P120" i="29"/>
  <c r="O120" i="29" l="1"/>
  <c r="P116" i="29"/>
  <c r="N117" i="29"/>
  <c r="P117" i="29"/>
  <c r="N119" i="29"/>
  <c r="P118" i="29"/>
  <c r="N120" i="29"/>
  <c r="N118" i="29"/>
  <c r="N116" i="29"/>
  <c r="P119" i="29"/>
  <c r="M117" i="29" l="1"/>
  <c r="O117" i="29"/>
  <c r="M118" i="29"/>
  <c r="O118" i="29"/>
  <c r="M119" i="29"/>
  <c r="O119" i="29"/>
  <c r="M120" i="29"/>
  <c r="O116" i="29"/>
  <c r="M116" i="29"/>
  <c r="M115" i="29"/>
  <c r="O114" i="29"/>
  <c r="O108" i="29"/>
  <c r="P114" i="29"/>
  <c r="P107" i="29"/>
  <c r="N105" i="29"/>
  <c r="N107" i="29"/>
  <c r="N103" i="29"/>
  <c r="P103" i="29"/>
  <c r="P102" i="29"/>
  <c r="N114" i="29"/>
  <c r="N104" i="29"/>
  <c r="P113" i="29"/>
  <c r="P110" i="29"/>
  <c r="P109" i="29"/>
  <c r="N115" i="29"/>
  <c r="P112" i="29"/>
  <c r="P115" i="29"/>
  <c r="N102" i="29"/>
  <c r="N109" i="29"/>
  <c r="N112" i="29"/>
  <c r="P106" i="29"/>
  <c r="P101" i="29"/>
  <c r="N113" i="29"/>
  <c r="P108" i="29"/>
  <c r="P111" i="29"/>
  <c r="P105" i="29"/>
  <c r="N108" i="29"/>
  <c r="N101" i="29"/>
  <c r="N111" i="29"/>
  <c r="N110" i="29"/>
  <c r="P104" i="29"/>
  <c r="N106" i="29"/>
  <c r="O102" i="29" l="1"/>
  <c r="O103" i="29"/>
  <c r="M102" i="29"/>
  <c r="M103" i="29"/>
  <c r="M104" i="29"/>
  <c r="O104" i="29"/>
  <c r="M105" i="29"/>
  <c r="O105" i="29"/>
  <c r="M106" i="29"/>
  <c r="O106" i="29"/>
  <c r="M107" i="29"/>
  <c r="O107" i="29"/>
  <c r="M108" i="29"/>
  <c r="M109" i="29"/>
  <c r="O109" i="29"/>
  <c r="M110" i="29"/>
  <c r="O110" i="29"/>
  <c r="M111" i="29"/>
  <c r="O111" i="29"/>
  <c r="M112" i="29"/>
  <c r="O112" i="29"/>
  <c r="M113" i="29"/>
  <c r="O113" i="29"/>
  <c r="M114" i="29"/>
  <c r="O115" i="29"/>
  <c r="O101" i="29"/>
  <c r="M101" i="29"/>
  <c r="M89" i="29"/>
  <c r="N93" i="29"/>
  <c r="P94" i="29"/>
  <c r="N100" i="29"/>
  <c r="N98" i="29"/>
  <c r="N92" i="29"/>
  <c r="N86" i="29"/>
  <c r="P91" i="29"/>
  <c r="N91" i="29"/>
  <c r="N88" i="29"/>
  <c r="P96" i="29"/>
  <c r="N87" i="29"/>
  <c r="P95" i="29"/>
  <c r="P93" i="29"/>
  <c r="N99" i="29"/>
  <c r="P92" i="29"/>
  <c r="P90" i="29"/>
  <c r="P86" i="29"/>
  <c r="P89" i="29"/>
  <c r="N96" i="29"/>
  <c r="N90" i="29"/>
  <c r="N89" i="29"/>
  <c r="N95" i="29"/>
  <c r="P98" i="29"/>
  <c r="P88" i="29"/>
  <c r="P100" i="29"/>
  <c r="N94" i="29"/>
  <c r="P99" i="29"/>
  <c r="P97" i="29"/>
  <c r="P87" i="29"/>
  <c r="N97" i="29"/>
  <c r="M20" i="6" l="1"/>
  <c r="M87" i="29"/>
  <c r="M88" i="29"/>
  <c r="M90" i="29"/>
  <c r="M91" i="29"/>
  <c r="O86" i="29"/>
  <c r="O87" i="29"/>
  <c r="O88" i="29"/>
  <c r="O89" i="29"/>
  <c r="O90" i="29"/>
  <c r="O91" i="29"/>
  <c r="M92" i="29"/>
  <c r="O92" i="29"/>
  <c r="M93" i="29"/>
  <c r="O93" i="29"/>
  <c r="M94" i="29"/>
  <c r="O94" i="29"/>
  <c r="M95" i="29"/>
  <c r="O95" i="29"/>
  <c r="M96" i="29"/>
  <c r="O96" i="29"/>
  <c r="M97" i="29"/>
  <c r="O97" i="29"/>
  <c r="M98" i="29"/>
  <c r="O98" i="29"/>
  <c r="M99" i="29"/>
  <c r="O99" i="29"/>
  <c r="M100" i="29"/>
  <c r="O100" i="29"/>
  <c r="M86" i="29"/>
  <c r="O85" i="29"/>
  <c r="N85" i="29"/>
  <c r="P85" i="29"/>
  <c r="M19" i="6" l="1"/>
  <c r="M85" i="29"/>
  <c r="N84" i="29"/>
  <c r="P84" i="29"/>
  <c r="O84" i="29" l="1"/>
  <c r="M84" i="29"/>
  <c r="O79" i="29"/>
  <c r="O77" i="29"/>
  <c r="O76" i="29"/>
  <c r="M73" i="29"/>
  <c r="O72" i="29"/>
  <c r="M69" i="29"/>
  <c r="P68" i="29"/>
  <c r="N67" i="29"/>
  <c r="P75" i="29"/>
  <c r="N81" i="29"/>
  <c r="N73" i="29"/>
  <c r="P71" i="29"/>
  <c r="N71" i="29"/>
  <c r="P73" i="29"/>
  <c r="P82" i="29"/>
  <c r="P69" i="29"/>
  <c r="N78" i="29"/>
  <c r="P81" i="29"/>
  <c r="N76" i="29"/>
  <c r="P74" i="29"/>
  <c r="P78" i="29"/>
  <c r="N68" i="29"/>
  <c r="N83" i="29"/>
  <c r="N75" i="29"/>
  <c r="P76" i="29"/>
  <c r="P79" i="29"/>
  <c r="N69" i="29"/>
  <c r="N72" i="29"/>
  <c r="N74" i="29"/>
  <c r="P72" i="29"/>
  <c r="P83" i="29"/>
  <c r="N70" i="29"/>
  <c r="P70" i="29"/>
  <c r="P67" i="29"/>
  <c r="N79" i="29"/>
  <c r="N80" i="29"/>
  <c r="N77" i="29"/>
  <c r="N82" i="29"/>
  <c r="P77" i="29"/>
  <c r="P80" i="29"/>
  <c r="M68" i="29" l="1"/>
  <c r="M70" i="29"/>
  <c r="M71" i="29"/>
  <c r="M72" i="29"/>
  <c r="O73" i="29"/>
  <c r="O74" i="29"/>
  <c r="M75" i="29"/>
  <c r="O75" i="29"/>
  <c r="M76" i="29"/>
  <c r="M77" i="29"/>
  <c r="M78" i="29"/>
  <c r="O78" i="29"/>
  <c r="M79" i="29"/>
  <c r="M80" i="29"/>
  <c r="O80" i="29"/>
  <c r="M81" i="29"/>
  <c r="O81" i="29"/>
  <c r="M82" i="29"/>
  <c r="O82" i="29"/>
  <c r="M83" i="29"/>
  <c r="O83" i="29"/>
  <c r="O67" i="29"/>
  <c r="O68" i="29"/>
  <c r="O69" i="29"/>
  <c r="O70" i="29"/>
  <c r="O71" i="29"/>
  <c r="M74" i="29"/>
  <c r="M67" i="29"/>
  <c r="O66" i="29"/>
  <c r="N66" i="29"/>
  <c r="P65" i="29"/>
  <c r="N65" i="29"/>
  <c r="P66" i="29"/>
  <c r="P64" i="29"/>
  <c r="M18" i="6" l="1"/>
  <c r="M65" i="29"/>
  <c r="O65" i="29"/>
  <c r="M66" i="29"/>
  <c r="O64" i="29"/>
  <c r="N64" i="29"/>
  <c r="M64" i="29" l="1"/>
  <c r="P63" i="29"/>
  <c r="O63" i="29" l="1"/>
  <c r="P60" i="29"/>
  <c r="P62" i="29"/>
  <c r="N62" i="29"/>
  <c r="P61" i="29"/>
  <c r="N63" i="29"/>
  <c r="N61" i="29"/>
  <c r="N60" i="29"/>
  <c r="O60" i="29" l="1"/>
  <c r="M61" i="29"/>
  <c r="O61" i="29"/>
  <c r="M62" i="29"/>
  <c r="O62" i="29"/>
  <c r="M63" i="29"/>
  <c r="M60" i="29"/>
  <c r="P59" i="29"/>
  <c r="O59" i="29" l="1"/>
  <c r="N59" i="29"/>
  <c r="M59" i="29" l="1"/>
  <c r="P58" i="29"/>
  <c r="N58" i="29"/>
  <c r="P57" i="29"/>
  <c r="N56" i="29"/>
  <c r="P56" i="29"/>
  <c r="N57" i="29"/>
  <c r="O56" i="29" l="1"/>
  <c r="M57" i="29"/>
  <c r="O57" i="29"/>
  <c r="M58" i="29"/>
  <c r="O58" i="29"/>
  <c r="M56" i="29"/>
  <c r="P55" i="29"/>
  <c r="N55" i="29"/>
  <c r="O55" i="29" l="1"/>
  <c r="M55" i="29"/>
  <c r="P53" i="29"/>
  <c r="N53" i="29"/>
  <c r="P54" i="29"/>
  <c r="N54" i="29"/>
  <c r="M54" i="29" l="1"/>
  <c r="O54" i="29"/>
  <c r="O53" i="29"/>
  <c r="M53" i="29"/>
  <c r="P52" i="29"/>
  <c r="O52" i="29" l="1"/>
  <c r="M17" i="6" s="1"/>
  <c r="N52" i="29"/>
  <c r="M52" i="29" l="1"/>
  <c r="N51" i="29"/>
  <c r="P50" i="29"/>
  <c r="P51" i="29"/>
  <c r="M51" i="29" l="1"/>
  <c r="O51" i="29"/>
  <c r="O50" i="29"/>
  <c r="N50" i="29"/>
  <c r="P49" i="29"/>
  <c r="M50" i="29" l="1"/>
  <c r="O49" i="29"/>
  <c r="N49" i="29"/>
  <c r="M49" i="29" l="1"/>
  <c r="P48" i="29"/>
  <c r="N48" i="29"/>
  <c r="O48" i="29" l="1"/>
  <c r="M48" i="29"/>
  <c r="P47" i="29"/>
  <c r="O47" i="29" l="1"/>
  <c r="O43" i="29"/>
  <c r="N46" i="29"/>
  <c r="N45" i="29"/>
  <c r="P46" i="29"/>
  <c r="P43" i="29"/>
  <c r="N44" i="29"/>
  <c r="N47" i="29"/>
  <c r="N43" i="29"/>
  <c r="P45" i="29"/>
  <c r="P44" i="29"/>
  <c r="M44" i="29" l="1"/>
  <c r="O44" i="29"/>
  <c r="M45" i="29"/>
  <c r="O45" i="29"/>
  <c r="M46" i="29"/>
  <c r="O46" i="29"/>
  <c r="M47" i="29"/>
  <c r="M43" i="29"/>
  <c r="P42" i="29"/>
  <c r="O42" i="29" l="1"/>
  <c r="N42" i="29"/>
  <c r="M42" i="29" l="1"/>
  <c r="P41" i="29"/>
  <c r="N41" i="29"/>
  <c r="O41" i="29" l="1"/>
  <c r="M41" i="29"/>
  <c r="O37" i="29"/>
  <c r="O36" i="29"/>
  <c r="O35" i="29"/>
  <c r="O34" i="29"/>
  <c r="O33" i="29"/>
  <c r="M32" i="29"/>
  <c r="M29" i="29"/>
  <c r="M28" i="29"/>
  <c r="O27" i="29"/>
  <c r="M27" i="29"/>
  <c r="M25" i="29"/>
  <c r="P26" i="29"/>
  <c r="N35" i="29"/>
  <c r="N26" i="29"/>
  <c r="P37" i="29"/>
  <c r="P28" i="29"/>
  <c r="N25" i="29"/>
  <c r="P31" i="29"/>
  <c r="N39" i="29"/>
  <c r="P30" i="29"/>
  <c r="P38" i="29"/>
  <c r="P25" i="29"/>
  <c r="P34" i="29"/>
  <c r="P39" i="29"/>
  <c r="N32" i="29"/>
  <c r="N29" i="29"/>
  <c r="N34" i="29"/>
  <c r="P33" i="29"/>
  <c r="P40" i="29"/>
  <c r="P29" i="29"/>
  <c r="N38" i="29"/>
  <c r="N36" i="29"/>
  <c r="N30" i="29"/>
  <c r="P36" i="29"/>
  <c r="N28" i="29"/>
  <c r="P35" i="29"/>
  <c r="N27" i="29"/>
  <c r="N33" i="29"/>
  <c r="N40" i="29"/>
  <c r="P24" i="29"/>
  <c r="N31" i="29"/>
  <c r="P27" i="29"/>
  <c r="N37" i="29"/>
  <c r="P32" i="29"/>
  <c r="N24" i="29"/>
  <c r="O24" i="29" l="1"/>
  <c r="O25" i="29"/>
  <c r="O26" i="29"/>
  <c r="O28" i="29"/>
  <c r="O29" i="29"/>
  <c r="O30" i="29"/>
  <c r="O31" i="29"/>
  <c r="M33" i="29"/>
  <c r="M34" i="29"/>
  <c r="M35" i="29"/>
  <c r="M36" i="29"/>
  <c r="M37" i="29"/>
  <c r="M38" i="29"/>
  <c r="O38" i="29"/>
  <c r="M39" i="29"/>
  <c r="O39" i="29"/>
  <c r="M40" i="29"/>
  <c r="O40" i="29"/>
  <c r="M26" i="29"/>
  <c r="M30" i="29"/>
  <c r="M31" i="29"/>
  <c r="O32" i="29"/>
  <c r="M24" i="29"/>
  <c r="P23" i="29"/>
  <c r="M16" i="6" l="1"/>
  <c r="M15" i="6"/>
  <c r="O23" i="29"/>
  <c r="N23" i="29"/>
  <c r="M23" i="29" l="1"/>
  <c r="P22" i="29"/>
  <c r="N22" i="29"/>
  <c r="O22" i="29" l="1"/>
  <c r="M14" i="6" s="1"/>
  <c r="M22" i="29"/>
  <c r="O20" i="29"/>
  <c r="P19" i="29"/>
  <c r="P21" i="29"/>
  <c r="P20" i="29"/>
  <c r="N19" i="29"/>
  <c r="N20" i="29"/>
  <c r="N21" i="29"/>
  <c r="P18" i="29"/>
  <c r="O19" i="29" l="1"/>
  <c r="M20" i="29"/>
  <c r="M21" i="29"/>
  <c r="O21" i="29"/>
  <c r="M19" i="29"/>
  <c r="O18" i="29"/>
  <c r="N18" i="29"/>
  <c r="M18" i="29" l="1"/>
  <c r="P17" i="29"/>
  <c r="O17" i="29" l="1"/>
  <c r="N17" i="29"/>
  <c r="M17" i="29" l="1"/>
  <c r="M16" i="29"/>
  <c r="M15" i="29"/>
  <c r="M14" i="29"/>
  <c r="O13" i="29"/>
  <c r="P15" i="29"/>
  <c r="N10" i="29"/>
  <c r="N13" i="29"/>
  <c r="P10" i="29"/>
  <c r="P16" i="29"/>
  <c r="N12" i="29"/>
  <c r="P11" i="29"/>
  <c r="P13" i="29"/>
  <c r="P14" i="29"/>
  <c r="P12" i="29"/>
  <c r="N15" i="29"/>
  <c r="N11" i="29"/>
  <c r="N14" i="29"/>
  <c r="N16" i="29"/>
  <c r="M11" i="29" l="1"/>
  <c r="O12" i="29"/>
  <c r="O10" i="29"/>
  <c r="O11" i="29"/>
  <c r="M12" i="29"/>
  <c r="M13" i="29"/>
  <c r="O14" i="29"/>
  <c r="O15" i="29"/>
  <c r="O16" i="29"/>
  <c r="M13" i="6" s="1"/>
  <c r="M10" i="29"/>
  <c r="P9" i="29"/>
  <c r="M12" i="6" l="1"/>
  <c r="O9" i="29"/>
  <c r="N9" i="29"/>
  <c r="M9" i="29" l="1"/>
  <c r="O6" i="29"/>
  <c r="O5" i="29"/>
  <c r="M10" i="6" s="1"/>
  <c r="P5" i="29"/>
  <c r="N5" i="29"/>
  <c r="N6" i="29"/>
  <c r="P6" i="29"/>
  <c r="N4" i="29"/>
  <c r="P8" i="29"/>
  <c r="P4" i="29"/>
  <c r="N8" i="29"/>
  <c r="N7" i="29"/>
  <c r="P7" i="29"/>
  <c r="O4" i="29" l="1"/>
  <c r="M9" i="6" s="1"/>
  <c r="M6" i="29"/>
  <c r="M7" i="29"/>
  <c r="O7" i="29"/>
  <c r="M8" i="29"/>
  <c r="O8" i="29"/>
  <c r="M5" i="29"/>
  <c r="M4" i="29"/>
  <c r="O3" i="29"/>
  <c r="M8" i="6" s="1"/>
  <c r="O2" i="29"/>
  <c r="M6" i="6" s="1"/>
  <c r="N3" i="29"/>
  <c r="N2" i="29"/>
  <c r="P2" i="29"/>
  <c r="P3" i="29"/>
  <c r="M11" i="6" l="1"/>
  <c r="H14" i="13" s="1"/>
  <c r="M3" i="29"/>
  <c r="R16" i="29"/>
  <c r="R15" i="29"/>
  <c r="M2" i="29"/>
  <c r="C198" i="6" l="1"/>
  <c r="D198" i="6"/>
  <c r="B198" i="6"/>
  <c r="C63" i="6"/>
  <c r="B57" i="6"/>
  <c r="B61" i="6"/>
  <c r="J68" i="6" s="1"/>
  <c r="B60" i="6"/>
  <c r="I69" i="6" s="1"/>
  <c r="B59" i="6"/>
  <c r="H68" i="6" s="1"/>
  <c r="B58" i="6"/>
  <c r="L76" i="6" s="1"/>
  <c r="K75" i="6" l="1"/>
  <c r="K70" i="6"/>
  <c r="I67" i="6"/>
  <c r="J67" i="6"/>
  <c r="I80" i="6"/>
  <c r="J79" i="6"/>
  <c r="H79" i="6"/>
  <c r="I78" i="6"/>
  <c r="J77" i="6"/>
  <c r="H77" i="6"/>
  <c r="I76" i="6"/>
  <c r="J75" i="6"/>
  <c r="H75" i="6"/>
  <c r="I74" i="6"/>
  <c r="J73" i="6"/>
  <c r="H73" i="6"/>
  <c r="I72" i="6"/>
  <c r="J71" i="6"/>
  <c r="H71" i="6"/>
  <c r="I70" i="6"/>
  <c r="J69" i="6"/>
  <c r="H69" i="6"/>
  <c r="I68" i="6"/>
  <c r="K67" i="6"/>
  <c r="K69" i="6"/>
  <c r="K71" i="6"/>
  <c r="K74" i="6"/>
  <c r="L70" i="6"/>
  <c r="L69" i="6"/>
  <c r="L72" i="6"/>
  <c r="L77" i="6"/>
  <c r="H67" i="6"/>
  <c r="J80" i="6"/>
  <c r="H80" i="6"/>
  <c r="I79" i="6"/>
  <c r="J78" i="6"/>
  <c r="H78" i="6"/>
  <c r="I77" i="6"/>
  <c r="J76" i="6"/>
  <c r="H76" i="6"/>
  <c r="I75" i="6"/>
  <c r="J74" i="6"/>
  <c r="H74" i="6"/>
  <c r="I73" i="6"/>
  <c r="J72" i="6"/>
  <c r="H72" i="6"/>
  <c r="I71" i="6"/>
  <c r="J70" i="6"/>
  <c r="H70" i="6"/>
  <c r="L67" i="6"/>
  <c r="K68" i="6"/>
  <c r="K72" i="6"/>
  <c r="L68" i="6"/>
  <c r="L71" i="6"/>
  <c r="C102" i="6"/>
  <c r="D102" i="6"/>
  <c r="E102" i="6"/>
  <c r="F102" i="6"/>
  <c r="G102" i="6"/>
  <c r="H102" i="6"/>
  <c r="I102" i="6"/>
  <c r="B102" i="6"/>
  <c r="B126" i="6"/>
  <c r="C126" i="6"/>
  <c r="B127" i="6"/>
  <c r="C127" i="6"/>
  <c r="B128" i="6"/>
  <c r="C128" i="6"/>
  <c r="A126" i="6"/>
  <c r="A127" i="6"/>
  <c r="A128" i="6"/>
  <c r="B88" i="6"/>
  <c r="E222" i="6"/>
  <c r="B87" i="6"/>
  <c r="B86" i="6"/>
  <c r="F6" i="13" l="1"/>
  <c r="B77" i="13"/>
  <c r="C210" i="6" a="1"/>
  <c r="C210" i="6" s="1"/>
  <c r="A76" i="6"/>
  <c r="A80" i="6"/>
  <c r="A68" i="6"/>
  <c r="A72" i="6"/>
  <c r="A67" i="6"/>
  <c r="A69" i="6"/>
  <c r="A73" i="6"/>
  <c r="A77" i="6"/>
  <c r="A70" i="6"/>
  <c r="A74" i="6"/>
  <c r="A78" i="6"/>
  <c r="A71" i="6"/>
  <c r="A75" i="6"/>
  <c r="A79" i="6"/>
  <c r="E229" i="6"/>
  <c r="E227" i="6"/>
  <c r="E225" i="6"/>
  <c r="E223" i="6"/>
  <c r="E228" i="6"/>
  <c r="E226" i="6"/>
  <c r="E224" i="6"/>
  <c r="B63" i="6" l="1"/>
  <c r="C214" i="6"/>
  <c r="C211" i="6"/>
  <c r="C215" i="6"/>
  <c r="C212" i="6"/>
  <c r="C216" i="6"/>
  <c r="C213" i="6"/>
  <c r="C217" i="6"/>
  <c r="B71" i="26"/>
  <c r="C82" i="26" s="1"/>
  <c r="B70" i="26"/>
  <c r="C86" i="26" s="1"/>
  <c r="B69" i="26"/>
  <c r="C80" i="26" s="1"/>
  <c r="G87" i="6" l="1"/>
  <c r="C87" i="6"/>
  <c r="J87" i="6"/>
  <c r="F87" i="6"/>
  <c r="I88" i="6"/>
  <c r="E88" i="6"/>
  <c r="J88" i="6"/>
  <c r="I86" i="6"/>
  <c r="E86" i="6"/>
  <c r="F86" i="6"/>
  <c r="I87" i="6"/>
  <c r="E87" i="6"/>
  <c r="H87" i="6"/>
  <c r="D87" i="6"/>
  <c r="G88" i="6"/>
  <c r="C88" i="6"/>
  <c r="H88" i="6"/>
  <c r="D88" i="6"/>
  <c r="G86" i="6"/>
  <c r="C86" i="6"/>
  <c r="C89" i="6" s="1"/>
  <c r="B158" i="6" s="1"/>
  <c r="H86" i="6"/>
  <c r="H89" i="6" s="1"/>
  <c r="D86" i="6"/>
  <c r="D89" i="6" s="1"/>
  <c r="F88" i="6"/>
  <c r="J86" i="6"/>
  <c r="F7" i="13"/>
  <c r="B94" i="6"/>
  <c r="D94" i="6"/>
  <c r="F94" i="6"/>
  <c r="H94" i="6"/>
  <c r="C95" i="6"/>
  <c r="E95" i="6"/>
  <c r="G95" i="6"/>
  <c r="I95" i="6"/>
  <c r="C94" i="6"/>
  <c r="E94" i="6"/>
  <c r="G94" i="6"/>
  <c r="I94" i="6"/>
  <c r="D95" i="6"/>
  <c r="F95" i="6"/>
  <c r="H95" i="6"/>
  <c r="B95" i="6"/>
  <c r="A75" i="26"/>
  <c r="C75" i="26"/>
  <c r="A77" i="26"/>
  <c r="A82" i="26" s="1"/>
  <c r="A87" i="26" s="1"/>
  <c r="C77" i="26"/>
  <c r="C81" i="26"/>
  <c r="C85" i="26"/>
  <c r="C87" i="26"/>
  <c r="A76" i="26"/>
  <c r="A81" i="26" s="1"/>
  <c r="A86" i="26" s="1"/>
  <c r="C76" i="26"/>
  <c r="A170" i="6"/>
  <c r="A171" i="6"/>
  <c r="A172" i="6"/>
  <c r="A169" i="6"/>
  <c r="G159" i="6" l="1"/>
  <c r="G161" i="6"/>
  <c r="G158" i="6"/>
  <c r="G160" i="6"/>
  <c r="C159" i="6"/>
  <c r="C161" i="6"/>
  <c r="C158" i="6"/>
  <c r="C160" i="6"/>
  <c r="B160" i="6"/>
  <c r="B161" i="6"/>
  <c r="B159" i="6"/>
  <c r="G89" i="6"/>
  <c r="J89" i="6"/>
  <c r="A80" i="26"/>
  <c r="B82" i="26" s="1"/>
  <c r="E89" i="6"/>
  <c r="F89" i="6"/>
  <c r="I89" i="6"/>
  <c r="I96" i="6"/>
  <c r="E96" i="6"/>
  <c r="G96" i="6"/>
  <c r="C96" i="6"/>
  <c r="H96" i="6"/>
  <c r="D96" i="6"/>
  <c r="B96" i="6"/>
  <c r="F96" i="6"/>
  <c r="B77" i="26"/>
  <c r="B75" i="26"/>
  <c r="B76" i="26"/>
  <c r="A85" i="26"/>
  <c r="E8" i="24"/>
  <c r="B8" i="24"/>
  <c r="D52" i="24"/>
  <c r="G52" i="24" s="1"/>
  <c r="D42" i="24"/>
  <c r="G42" i="24" s="1"/>
  <c r="D47" i="24"/>
  <c r="G47" i="24" s="1"/>
  <c r="E9" i="24"/>
  <c r="B9" i="24"/>
  <c r="E7" i="24"/>
  <c r="B7" i="24"/>
  <c r="B81" i="26" l="1"/>
  <c r="B80" i="26"/>
  <c r="E159" i="6"/>
  <c r="E161" i="6"/>
  <c r="E158" i="6"/>
  <c r="E160" i="6"/>
  <c r="F158" i="6"/>
  <c r="F160" i="6"/>
  <c r="F159" i="6"/>
  <c r="F161" i="6"/>
  <c r="H158" i="6"/>
  <c r="H160" i="6"/>
  <c r="H159" i="6"/>
  <c r="H161" i="6"/>
  <c r="D158" i="6"/>
  <c r="D160" i="6"/>
  <c r="D159" i="6"/>
  <c r="D161" i="6"/>
  <c r="I159" i="6"/>
  <c r="I161" i="6"/>
  <c r="I158" i="6"/>
  <c r="I160" i="6"/>
  <c r="E172" i="6"/>
  <c r="H13" i="13"/>
  <c r="D69" i="26"/>
  <c r="D210" i="6" a="1"/>
  <c r="D217" i="6" s="1"/>
  <c r="B87" i="26"/>
  <c r="B85" i="26"/>
  <c r="B86" i="26"/>
  <c r="C69" i="26"/>
  <c r="C70" i="26"/>
  <c r="C170" i="6" l="1"/>
  <c r="B169" i="6"/>
  <c r="E171" i="6"/>
  <c r="B170" i="6"/>
  <c r="F170" i="6"/>
  <c r="I170" i="6"/>
  <c r="I171" i="6"/>
  <c r="G171" i="6"/>
  <c r="C171" i="6"/>
  <c r="E169" i="6"/>
  <c r="I172" i="6"/>
  <c r="D170" i="6"/>
  <c r="F169" i="6"/>
  <c r="G170" i="6"/>
  <c r="E170" i="6"/>
  <c r="G169" i="6"/>
  <c r="F171" i="6"/>
  <c r="C169" i="6"/>
  <c r="B171" i="6"/>
  <c r="D172" i="6"/>
  <c r="D171" i="6"/>
  <c r="C172" i="6"/>
  <c r="H172" i="6"/>
  <c r="H171" i="6"/>
  <c r="F172" i="6"/>
  <c r="I169" i="6"/>
  <c r="B172" i="6"/>
  <c r="D169" i="6"/>
  <c r="G172" i="6"/>
  <c r="H169" i="6"/>
  <c r="H170" i="6"/>
  <c r="D214" i="6"/>
  <c r="D212" i="6"/>
  <c r="D216" i="6"/>
  <c r="D213" i="6"/>
  <c r="D211" i="6"/>
  <c r="D215" i="6"/>
  <c r="D210" i="6"/>
  <c r="F182" i="6"/>
  <c r="G182" i="6"/>
  <c r="F184" i="6"/>
  <c r="G184" i="6"/>
  <c r="E184" i="6"/>
  <c r="G183" i="6"/>
  <c r="E183" i="6"/>
  <c r="E182" i="6"/>
  <c r="F183" i="6"/>
  <c r="A204" i="6" l="1"/>
  <c r="A192" i="6"/>
  <c r="A205" i="6"/>
  <c r="A193" i="6"/>
  <c r="A203" i="6"/>
  <c r="B202" i="6" a="1"/>
  <c r="A191" i="6"/>
  <c r="K190" i="6" a="1"/>
  <c r="E190" i="6" a="1"/>
  <c r="H190" i="6" a="1"/>
  <c r="B190" i="6" a="1"/>
  <c r="I190" i="6" l="1"/>
  <c r="I189" i="6" s="1"/>
  <c r="J190" i="6"/>
  <c r="J189" i="6" s="1"/>
  <c r="J193" i="6" s="1"/>
  <c r="H190" i="6"/>
  <c r="H192" i="6" s="1"/>
  <c r="L190" i="6"/>
  <c r="L189" i="6" s="1"/>
  <c r="M190" i="6"/>
  <c r="M189" i="6" s="1"/>
  <c r="K190" i="6"/>
  <c r="K189" i="6" s="1"/>
  <c r="C202" i="6"/>
  <c r="C201" i="6" s="1"/>
  <c r="C205" i="6" s="1"/>
  <c r="D202" i="6"/>
  <c r="D201" i="6" s="1"/>
  <c r="B202" i="6"/>
  <c r="B201" i="6" s="1"/>
  <c r="B203" i="6" s="1"/>
  <c r="B190" i="6"/>
  <c r="B189" i="6" s="1"/>
  <c r="D190" i="6"/>
  <c r="D189" i="6" s="1"/>
  <c r="C190" i="6"/>
  <c r="C189" i="6" s="1"/>
  <c r="F190" i="6"/>
  <c r="F189" i="6" s="1"/>
  <c r="G190" i="6"/>
  <c r="G189" i="6" s="1"/>
  <c r="G193" i="6" s="1"/>
  <c r="E190" i="6"/>
  <c r="E189" i="6" s="1"/>
  <c r="M191" i="6" l="1"/>
  <c r="M192" i="6"/>
  <c r="C203" i="6"/>
  <c r="I192" i="6"/>
  <c r="H193" i="6"/>
  <c r="C191" i="6"/>
  <c r="J192" i="6"/>
  <c r="B204" i="6"/>
  <c r="I191" i="6"/>
  <c r="H191" i="6"/>
  <c r="I193" i="6"/>
  <c r="M193" i="6"/>
  <c r="C204" i="6"/>
  <c r="D205" i="6"/>
  <c r="D203" i="6"/>
  <c r="J191" i="6"/>
  <c r="F191" i="6"/>
  <c r="D204" i="6"/>
  <c r="D191" i="6"/>
  <c r="E191" i="6"/>
  <c r="B205" i="6"/>
  <c r="E205" i="6" s="1"/>
  <c r="D192" i="6"/>
  <c r="D193" i="6"/>
  <c r="G191" i="6"/>
  <c r="B191" i="6"/>
  <c r="L191" i="6"/>
  <c r="K191" i="6"/>
  <c r="G192" i="6"/>
  <c r="B192" i="6"/>
  <c r="F192" i="6"/>
  <c r="L192" i="6"/>
  <c r="E192" i="6"/>
  <c r="K192" i="6"/>
  <c r="B193" i="6"/>
  <c r="F193" i="6"/>
  <c r="L193" i="6"/>
  <c r="E193" i="6"/>
  <c r="K193" i="6"/>
  <c r="C192" i="6"/>
  <c r="C193" i="6"/>
  <c r="E203" i="6" l="1"/>
  <c r="E204" i="6"/>
  <c r="F78" i="13"/>
  <c r="F76" i="13"/>
  <c r="B219" i="6" l="1" a="1"/>
  <c r="B219" i="6" s="1"/>
  <c r="D219" i="6" l="1"/>
  <c r="C219" i="6"/>
  <c r="I152" i="6"/>
  <c r="H148" i="6"/>
  <c r="G151" i="6"/>
  <c r="H154" i="6"/>
  <c r="F152" i="6"/>
  <c r="H152" i="6"/>
  <c r="G149" i="6"/>
  <c r="E149" i="6"/>
  <c r="D153" i="6"/>
  <c r="I151" i="6"/>
  <c r="I150" i="6"/>
  <c r="G153" i="6"/>
  <c r="F153" i="6"/>
  <c r="I153" i="6"/>
  <c r="E154" i="6"/>
  <c r="E153" i="6"/>
  <c r="F154" i="6"/>
  <c r="F149" i="6"/>
  <c r="H149" i="6"/>
  <c r="D152" i="6"/>
  <c r="H151" i="6"/>
  <c r="E148" i="6"/>
  <c r="E151" i="6"/>
  <c r="I149" i="6"/>
  <c r="G154" i="6"/>
  <c r="E152" i="6"/>
  <c r="D150" i="6"/>
  <c r="G148" i="6"/>
  <c r="I148" i="6"/>
  <c r="H150" i="6"/>
  <c r="G150" i="6"/>
  <c r="D154" i="6"/>
  <c r="D151" i="6"/>
  <c r="F148" i="6"/>
  <c r="F150" i="6"/>
  <c r="C149" i="6"/>
  <c r="C153" i="6"/>
  <c r="C150" i="6"/>
  <c r="C154" i="6"/>
  <c r="C151" i="6"/>
  <c r="D148" i="6"/>
  <c r="C152" i="6"/>
  <c r="J152" i="6" l="1"/>
  <c r="J151" i="6"/>
  <c r="J150" i="6"/>
  <c r="J149" i="6"/>
  <c r="J148" i="6"/>
  <c r="J154" i="6"/>
  <c r="J153" i="6"/>
  <c r="J163" i="6" s="1"/>
  <c r="J161" i="6" l="1"/>
  <c r="J164" i="6"/>
  <c r="J162" i="6"/>
  <c r="J159" i="6"/>
  <c r="J158" i="6"/>
  <c r="J160" i="6"/>
  <c r="H165" i="6" l="1"/>
  <c r="G176" i="6"/>
  <c r="B165" i="6"/>
  <c r="F165" i="6"/>
  <c r="B176" i="6"/>
  <c r="G165" i="6"/>
  <c r="C176" i="6"/>
  <c r="I176" i="6"/>
  <c r="D165" i="6"/>
  <c r="D176" i="6"/>
  <c r="H176" i="6"/>
  <c r="E176" i="6"/>
  <c r="C165" i="6"/>
  <c r="F176" i="6"/>
  <c r="E165" i="6"/>
  <c r="I165" i="6"/>
  <c r="B210" i="6" l="1" a="1"/>
  <c r="B211" i="6" s="1"/>
  <c r="B223" i="6" s="1"/>
  <c r="D223" i="6" s="1"/>
  <c r="B210" i="6" l="1"/>
  <c r="B222" i="6" s="1"/>
  <c r="B217" i="6"/>
  <c r="B229" i="6" s="1"/>
  <c r="D229" i="6" s="1"/>
  <c r="B214" i="6"/>
  <c r="B226" i="6" s="1"/>
  <c r="B213" i="6"/>
  <c r="B225" i="6" s="1"/>
  <c r="D225" i="6" s="1"/>
  <c r="B216" i="6"/>
  <c r="B228" i="6" s="1"/>
  <c r="D228" i="6" s="1"/>
  <c r="B215" i="6"/>
  <c r="B227" i="6" s="1"/>
  <c r="D227" i="6" s="1"/>
  <c r="B212" i="6"/>
  <c r="B224" i="6" s="1"/>
  <c r="D224" i="6" s="1"/>
  <c r="A223" i="6" l="1"/>
  <c r="A226" i="6"/>
  <c r="A222" i="6"/>
  <c r="A229" i="6"/>
  <c r="A224" i="6"/>
  <c r="D226" i="6"/>
  <c r="D222" i="6"/>
  <c r="A228" i="6"/>
  <c r="A225" i="6"/>
  <c r="A227" i="6"/>
  <c r="C89" i="13" l="1"/>
  <c r="M89" i="13" s="1"/>
  <c r="C87" i="13"/>
  <c r="M87" i="13" s="1"/>
  <c r="C88" i="13"/>
  <c r="F88" i="13" s="1"/>
  <c r="F72" i="13"/>
  <c r="F74" i="13"/>
  <c r="C83" i="13"/>
  <c r="F83" i="13" s="1"/>
  <c r="C84" i="13"/>
  <c r="M84" i="13" s="1"/>
  <c r="C86" i="13"/>
  <c r="C85" i="13"/>
  <c r="M85" i="13" s="1"/>
  <c r="C90" i="13"/>
  <c r="F84" i="13" l="1"/>
  <c r="M88" i="13"/>
  <c r="F89" i="13"/>
  <c r="M83" i="13"/>
  <c r="F87" i="13"/>
  <c r="F85" i="13"/>
  <c r="M90" i="13"/>
  <c r="F90" i="13"/>
  <c r="F86" i="13"/>
  <c r="M86" i="13"/>
</calcChain>
</file>

<file path=xl/sharedStrings.xml><?xml version="1.0" encoding="utf-8"?>
<sst xmlns="http://schemas.openxmlformats.org/spreadsheetml/2006/main" count="9275" uniqueCount="2413">
  <si>
    <t xml:space="preserve">Darryl Hayward </t>
  </si>
  <si>
    <t xml:space="preserve">Dave Wotja </t>
  </si>
  <si>
    <t xml:space="preserve">ADT: usual SE </t>
  </si>
  <si>
    <t xml:space="preserve">David Collins </t>
  </si>
  <si>
    <t xml:space="preserve">Diet;exercise: no obvious SE </t>
  </si>
  <si>
    <t xml:space="preserve">David Hill </t>
  </si>
  <si>
    <t xml:space="preserve">ED still an issue </t>
  </si>
  <si>
    <t xml:space="preserve">David Wallsly </t>
  </si>
  <si>
    <t xml:space="preserve">Ed Haddad </t>
  </si>
  <si>
    <t xml:space="preserve">Liver transplant </t>
  </si>
  <si>
    <t xml:space="preserve">Frank XG </t>
  </si>
  <si>
    <t xml:space="preserve">Minor leakage and ED </t>
  </si>
  <si>
    <t xml:space="preserve">Herb Dicker </t>
  </si>
  <si>
    <t xml:space="preserve">Ian Sharpley </t>
  </si>
  <si>
    <t xml:space="preserve">Daily Cialis for ED </t>
  </si>
  <si>
    <t xml:space="preserve">James Weidener </t>
  </si>
  <si>
    <t xml:space="preserve">John Snead </t>
  </si>
  <si>
    <t xml:space="preserve">No SE: using Testosterone replacement </t>
  </si>
  <si>
    <t xml:space="preserve">John Vig </t>
  </si>
  <si>
    <t xml:space="preserve">Kelvin Chalkley </t>
  </si>
  <si>
    <t xml:space="preserve">Greece </t>
  </si>
  <si>
    <t xml:space="preserve">PSA heading down after bounce </t>
  </si>
  <si>
    <t xml:space="preserve">Ken E </t>
  </si>
  <si>
    <t xml:space="preserve">ED but sexually active </t>
  </si>
  <si>
    <t xml:space="preserve">Ken Hancock </t>
  </si>
  <si>
    <t xml:space="preserve">Larry T </t>
  </si>
  <si>
    <t xml:space="preserve">No problems mentioned: Flomax </t>
  </si>
  <si>
    <t xml:space="preserve">Larry White </t>
  </si>
  <si>
    <t xml:space="preserve">Intermit ADT/Bladder Ca:ED </t>
  </si>
  <si>
    <t xml:space="preserve">Michael Heard </t>
  </si>
  <si>
    <t xml:space="preserve">Brachytherapy/IMRT </t>
  </si>
  <si>
    <t xml:space="preserve">Mike Durbin </t>
  </si>
  <si>
    <t xml:space="preserve">Neil P </t>
  </si>
  <si>
    <t xml:space="preserve">Peter Avitabile </t>
  </si>
  <si>
    <t xml:space="preserve">Some leakage </t>
  </si>
  <si>
    <t xml:space="preserve">Ralph S </t>
  </si>
  <si>
    <t xml:space="preserve">ED: AdVance? Sling </t>
  </si>
  <si>
    <t xml:space="preserve">Robert Frick </t>
  </si>
  <si>
    <t xml:space="preserve">Ron Roundy </t>
  </si>
  <si>
    <t xml:space="preserve">Ron T </t>
  </si>
  <si>
    <t xml:space="preserve">EBRT/ADT back on after 3 yr holiday </t>
  </si>
  <si>
    <t xml:space="preserve">Russ Suereth </t>
  </si>
  <si>
    <t xml:space="preserve">Stephen Schumann </t>
  </si>
  <si>
    <t xml:space="preserve">Incontinent/ED: TURP </t>
  </si>
  <si>
    <t xml:space="preserve">Tom L </t>
  </si>
  <si>
    <t xml:space="preserve">Tony Arrowsmith </t>
  </si>
  <si>
    <t xml:space="preserve">Feel good </t>
  </si>
  <si>
    <t xml:space="preserve">Warwick Ford </t>
  </si>
  <si>
    <t xml:space="preserve">Will H </t>
  </si>
  <si>
    <t xml:space="preserve">Orchidectomy+ADT3 </t>
  </si>
  <si>
    <t xml:space="preserve">Will Will </t>
  </si>
  <si>
    <t xml:space="preserve">Ben Parrott </t>
  </si>
  <si>
    <t xml:space="preserve">Clear biopsies </t>
  </si>
  <si>
    <t xml:space="preserve">Bill B </t>
  </si>
  <si>
    <t xml:space="preserve">Bill Lambright </t>
  </si>
  <si>
    <t xml:space="preserve">Bob Chapman </t>
  </si>
  <si>
    <t xml:space="preserve">Bob Stewart </t>
  </si>
  <si>
    <t xml:space="preserve">ADT/EBRT/SI was AS </t>
  </si>
  <si>
    <t xml:space="preserve">Unknown </t>
  </si>
  <si>
    <t xml:space="preserve">Bram V </t>
  </si>
  <si>
    <t xml:space="preserve">Brian Vigars </t>
  </si>
  <si>
    <t xml:space="preserve">Clark Minton </t>
  </si>
  <si>
    <t xml:space="preserve">Multiple post-surgical problems </t>
  </si>
  <si>
    <t xml:space="preserve">Dan Rice </t>
  </si>
  <si>
    <t xml:space="preserve">Incont solved: ED still </t>
  </si>
  <si>
    <t xml:space="preserve">David Pattison </t>
  </si>
  <si>
    <t xml:space="preserve">Denis Kloske </t>
  </si>
  <si>
    <t xml:space="preserve">Loss of libido:? T Therapy </t>
  </si>
  <si>
    <t xml:space="preserve">Gary Winkler </t>
  </si>
  <si>
    <t xml:space="preserve">EBRT/Brachy </t>
  </si>
  <si>
    <t xml:space="preserve">Some anal leakage </t>
  </si>
  <si>
    <t xml:space="preserve">George Pifer </t>
  </si>
  <si>
    <t xml:space="preserve">Howard Richmond </t>
  </si>
  <si>
    <t xml:space="preserve">Very little damage </t>
  </si>
  <si>
    <t xml:space="preserve">Jack Carden </t>
  </si>
  <si>
    <t xml:space="preserve">No probems </t>
  </si>
  <si>
    <t xml:space="preserve">James Edwards </t>
  </si>
  <si>
    <t xml:space="preserve">ED early days </t>
  </si>
  <si>
    <t xml:space="preserve">Jim Wilson </t>
  </si>
  <si>
    <t xml:space="preserve">Int ADT/Rad Dam </t>
  </si>
  <si>
    <t xml:space="preserve">Joe Mac </t>
  </si>
  <si>
    <t xml:space="preserve">John Chandler </t>
  </si>
  <si>
    <t xml:space="preserve">ADT/IMRT/Chemo </t>
  </si>
  <si>
    <t xml:space="preserve">Keith Murgatroyd </t>
  </si>
  <si>
    <t xml:space="preserve">ADT/EBRT/Chemo/HDR </t>
  </si>
  <si>
    <t xml:space="preserve">Larry Nebel </t>
  </si>
  <si>
    <t xml:space="preserve">Episode of UTI </t>
  </si>
  <si>
    <t xml:space="preserve">Martin W </t>
  </si>
  <si>
    <t xml:space="preserve">Michael McInerney </t>
  </si>
  <si>
    <t xml:space="preserve">EBRT CyberKnife </t>
  </si>
  <si>
    <t xml:space="preserve">MJ M </t>
  </si>
  <si>
    <t xml:space="preserve">Neil Falcone </t>
  </si>
  <si>
    <t xml:space="preserve">Minor stricture </t>
  </si>
  <si>
    <t xml:space="preserve">Pat Inglese </t>
  </si>
  <si>
    <t xml:space="preserve">Intermit ADT: vacation over </t>
  </si>
  <si>
    <t xml:space="preserve">Peter Ewart-Brookes </t>
  </si>
  <si>
    <t xml:space="preserve">South Africa (Transvaal) </t>
  </si>
  <si>
    <t xml:space="preserve">PSA rising after ADT3: Brachytherapy </t>
  </si>
  <si>
    <t xml:space="preserve">Peter Jackson </t>
  </si>
  <si>
    <t xml:space="preserve">EBRT(IMRT) was AS </t>
  </si>
  <si>
    <t xml:space="preserve">None reported </t>
  </si>
  <si>
    <t xml:space="preserve">Phil Z </t>
  </si>
  <si>
    <t xml:space="preserve">ADT/EBRT: some urinary issues </t>
  </si>
  <si>
    <t xml:space="preserve">Ray Lovelace </t>
  </si>
  <si>
    <t xml:space="preserve">Signicant ED issues </t>
  </si>
  <si>
    <t xml:space="preserve">Richard D </t>
  </si>
  <si>
    <t xml:space="preserve">Roy Bradbrooke </t>
  </si>
  <si>
    <t xml:space="preserve">Viagra for minor ED </t>
  </si>
  <si>
    <t xml:space="preserve">Steve Evans </t>
  </si>
  <si>
    <t xml:space="preserve">Stu Hyatt </t>
  </si>
  <si>
    <t xml:space="preserve">Tom Dillon </t>
  </si>
  <si>
    <t xml:space="preserve">Tony Fantillo </t>
  </si>
  <si>
    <t xml:space="preserve">Some ADT </t>
  </si>
  <si>
    <t xml:space="preserve">Alex Constance </t>
  </si>
  <si>
    <t xml:space="preserve">Chuck Geiger </t>
  </si>
  <si>
    <t xml:space="preserve">ED OK with Viagra/VED </t>
  </si>
  <si>
    <t xml:space="preserve">Don Pearson </t>
  </si>
  <si>
    <t xml:space="preserve">G Putt </t>
  </si>
  <si>
    <t xml:space="preserve">Gleason Nine </t>
  </si>
  <si>
    <t xml:space="preserve">Glen L </t>
  </si>
  <si>
    <t xml:space="preserve">No urinary issues </t>
  </si>
  <si>
    <t xml:space="preserve">Graeme Wilson </t>
  </si>
  <si>
    <t xml:space="preserve">Grant Martin </t>
  </si>
  <si>
    <t xml:space="preserve">H Raulston </t>
  </si>
  <si>
    <t xml:space="preserve">Howard Gherman </t>
  </si>
  <si>
    <t xml:space="preserve">ADT/LR Surgery </t>
  </si>
  <si>
    <t xml:space="preserve">Ian Lindsay </t>
  </si>
  <si>
    <t xml:space="preserve">Inguin Hernia/ED-Levitra </t>
  </si>
  <si>
    <t xml:space="preserve">Jack Ridell </t>
  </si>
  <si>
    <t xml:space="preserve">Still functioning and WW </t>
  </si>
  <si>
    <t xml:space="preserve">Jerome Finnell </t>
  </si>
  <si>
    <t xml:space="preserve">Melvin G </t>
  </si>
  <si>
    <t xml:space="preserve">Paul Proue </t>
  </si>
  <si>
    <t xml:space="preserve">Some ED/Incont: PSA concern </t>
  </si>
  <si>
    <t xml:space="preserve">Pete A </t>
  </si>
  <si>
    <t xml:space="preserve">Ronnie Miller </t>
  </si>
  <si>
    <t xml:space="preserve">ED but early days </t>
  </si>
  <si>
    <t xml:space="preserve">Sean Norris </t>
  </si>
  <si>
    <t xml:space="preserve">EBRT/IMRT:ADT:Brachy </t>
  </si>
  <si>
    <t xml:space="preserve">Terry Bears </t>
  </si>
  <si>
    <t xml:space="preserve">ED improving slowly </t>
  </si>
  <si>
    <t xml:space="preserve">Terry Fee </t>
  </si>
  <si>
    <t xml:space="preserve">Surgery fo chronic prostatitis </t>
  </si>
  <si>
    <t xml:space="preserve">William Viveen </t>
  </si>
  <si>
    <t xml:space="preserve">Trimix works for ED </t>
  </si>
  <si>
    <t xml:space="preserve">Andrew Kayser </t>
  </si>
  <si>
    <t xml:space="preserve">Axel Holm </t>
  </si>
  <si>
    <t xml:space="preserve">Bernard Anderson </t>
  </si>
  <si>
    <t xml:space="preserve">No change </t>
  </si>
  <si>
    <t xml:space="preserve">Bob Kahn </t>
  </si>
  <si>
    <t xml:space="preserve">Cancer Free </t>
  </si>
  <si>
    <t xml:space="preserve">Clyde Clark </t>
  </si>
  <si>
    <t xml:space="preserve">Evan Gray </t>
  </si>
  <si>
    <t xml:space="preserve">Frank Stirling </t>
  </si>
  <si>
    <t xml:space="preserve">Ira Brous </t>
  </si>
  <si>
    <t xml:space="preserve">&lt;0.04 </t>
  </si>
  <si>
    <t xml:space="preserve">ADT - ED/leakage </t>
  </si>
  <si>
    <t xml:space="preserve">Jack Rathert </t>
  </si>
  <si>
    <t xml:space="preserve">Urinary issues </t>
  </si>
  <si>
    <t xml:space="preserve">Jeremy Bacon </t>
  </si>
  <si>
    <t xml:space="preserve">Urinary probs gone </t>
  </si>
  <si>
    <t xml:space="preserve">Jim Preston </t>
  </si>
  <si>
    <t xml:space="preserve">Going for Dopppler scan </t>
  </si>
  <si>
    <t xml:space="preserve">Joe H </t>
  </si>
  <si>
    <t xml:space="preserve">ED: had stricture </t>
  </si>
  <si>
    <t xml:space="preserve">Joseph Smith </t>
  </si>
  <si>
    <t xml:space="preserve">ED still... Trying Tri-Mix </t>
  </si>
  <si>
    <t xml:space="preserve">EBRT was AS </t>
  </si>
  <si>
    <t xml:space="preserve">Peter Dunning </t>
  </si>
  <si>
    <t xml:space="preserve">Spain </t>
  </si>
  <si>
    <t xml:space="preserve">LR Surgery/ADT </t>
  </si>
  <si>
    <t xml:space="preserve">ADT - no libido:ED </t>
  </si>
  <si>
    <t>Apr-08</t>
  </si>
  <si>
    <t>Nov-10</t>
  </si>
  <si>
    <t>Jun-08</t>
  </si>
  <si>
    <t>Sep-08</t>
  </si>
  <si>
    <t>Jan-07</t>
  </si>
  <si>
    <t>Jun-09</t>
  </si>
  <si>
    <t>Feb-11</t>
  </si>
  <si>
    <t>Feb-09</t>
  </si>
  <si>
    <t>Dec-10</t>
  </si>
  <si>
    <t>Sep-09</t>
  </si>
  <si>
    <t>Aug-09</t>
  </si>
  <si>
    <t>Jan-10</t>
  </si>
  <si>
    <t>Oct-08</t>
  </si>
  <si>
    <t>Oct-06</t>
  </si>
  <si>
    <t>Jun-97</t>
  </si>
  <si>
    <t>Oct-09</t>
  </si>
  <si>
    <t>Aug-07</t>
  </si>
  <si>
    <t>Mar-97</t>
  </si>
  <si>
    <t>Feb-05</t>
  </si>
  <si>
    <t>Mar-09</t>
  </si>
  <si>
    <t>Jun-99</t>
  </si>
  <si>
    <t>Mar-08</t>
  </si>
  <si>
    <t>May-07</t>
  </si>
  <si>
    <t>Jul-07</t>
  </si>
  <si>
    <t>Jun-06</t>
  </si>
  <si>
    <t>Feb-02</t>
  </si>
  <si>
    <t>Jul-08</t>
  </si>
  <si>
    <t>Oct-05</t>
  </si>
  <si>
    <t>May-10</t>
  </si>
  <si>
    <t>Nov-09</t>
  </si>
  <si>
    <t>Jan-11</t>
  </si>
  <si>
    <t>Jan-04</t>
  </si>
  <si>
    <t>May-09</t>
  </si>
  <si>
    <t>Aug-04</t>
  </si>
  <si>
    <t>Jun-07</t>
  </si>
  <si>
    <t>Apr-09</t>
  </si>
  <si>
    <t>Feb-08</t>
  </si>
  <si>
    <t>Sep-10</t>
  </si>
  <si>
    <t>Jun-04</t>
  </si>
  <si>
    <t>Apr-07</t>
  </si>
  <si>
    <t>Dec-08</t>
  </si>
  <si>
    <t>Oct-02</t>
  </si>
  <si>
    <t>Mar-06</t>
  </si>
  <si>
    <t>Oct-10</t>
  </si>
  <si>
    <t>Mar-10</t>
  </si>
  <si>
    <t>Jun-10</t>
  </si>
  <si>
    <t>Jun-11</t>
  </si>
  <si>
    <t>Dec-07</t>
  </si>
  <si>
    <t>Jan-06</t>
  </si>
  <si>
    <t>Oct-01</t>
  </si>
  <si>
    <t>Apr-10</t>
  </si>
  <si>
    <t>Jan-08</t>
  </si>
  <si>
    <t>Mar-11</t>
  </si>
  <si>
    <t>Feb-06</t>
  </si>
  <si>
    <t>Jan-05</t>
  </si>
  <si>
    <t>Apr-06</t>
  </si>
  <si>
    <t>Jul-10</t>
  </si>
  <si>
    <t>May-03</t>
  </si>
  <si>
    <t>Jul-09</t>
  </si>
  <si>
    <t>Aug-05</t>
  </si>
  <si>
    <t>Sep-98</t>
  </si>
  <si>
    <t>Aug-91</t>
  </si>
  <si>
    <t>Nov-95</t>
  </si>
  <si>
    <t>Apr-04</t>
  </si>
  <si>
    <t>Jan-09</t>
  </si>
  <si>
    <t>Nov-08</t>
  </si>
  <si>
    <t>Jul-05</t>
  </si>
  <si>
    <t>Aug-06</t>
  </si>
  <si>
    <t>Mar-04</t>
  </si>
  <si>
    <t>Oct-07</t>
  </si>
  <si>
    <t>Feb-01</t>
  </si>
  <si>
    <t>Sep-03</t>
  </si>
  <si>
    <t>Aug-08</t>
  </si>
  <si>
    <t>Feb-07</t>
  </si>
  <si>
    <t>Jul-01</t>
  </si>
  <si>
    <t>Apr-11</t>
  </si>
  <si>
    <t>May-11</t>
  </si>
  <si>
    <t>Nov-07</t>
  </si>
  <si>
    <t>Aug-01</t>
  </si>
  <si>
    <t>Sep-06</t>
  </si>
  <si>
    <t>Jun-01</t>
  </si>
  <si>
    <t>Aug-00</t>
  </si>
  <si>
    <t>Nov-06</t>
  </si>
  <si>
    <t>Nov-11</t>
  </si>
  <si>
    <t>Jan-01</t>
  </si>
  <si>
    <t>Jun-05</t>
  </si>
  <si>
    <t>Nov-05</t>
  </si>
  <si>
    <t>Dec-06</t>
  </si>
  <si>
    <t>Sep-04</t>
  </si>
  <si>
    <t>Mar-07</t>
  </si>
  <si>
    <t>Aug-10</t>
  </si>
  <si>
    <t>Mar-02</t>
  </si>
  <si>
    <t>Jul-02</t>
  </si>
  <si>
    <t>May-06</t>
  </si>
  <si>
    <t>Jan-03</t>
  </si>
  <si>
    <t>Jul-06</t>
  </si>
  <si>
    <t>Dec-05</t>
  </si>
  <si>
    <t>Dec-03</t>
  </si>
  <si>
    <t>Aug-02</t>
  </si>
  <si>
    <t>Sep-07</t>
  </si>
  <si>
    <t>Feb-04</t>
  </si>
  <si>
    <t>Mar-05</t>
  </si>
  <si>
    <t>Dec-00</t>
  </si>
  <si>
    <t>Feb-99</t>
  </si>
  <si>
    <t>Apr-05</t>
  </si>
  <si>
    <t>Nov-01</t>
  </si>
  <si>
    <t>Oct-04</t>
  </si>
  <si>
    <t>Mar-03</t>
  </si>
  <si>
    <t>May-08</t>
  </si>
  <si>
    <t>Oct-11</t>
  </si>
  <si>
    <t>May-05</t>
  </si>
  <si>
    <t>Aug-96</t>
  </si>
  <si>
    <t>Jul-99</t>
  </si>
  <si>
    <t>Mar-93</t>
  </si>
  <si>
    <t>Feb-03</t>
  </si>
  <si>
    <t>Dec-09</t>
  </si>
  <si>
    <t>Mar-00</t>
  </si>
  <si>
    <t>Apr-96</t>
  </si>
  <si>
    <t>Jan-96</t>
  </si>
  <si>
    <t>Jun-02</t>
  </si>
  <si>
    <t>Nov-91</t>
  </si>
  <si>
    <t>Jun-00</t>
  </si>
  <si>
    <t>Apr-93</t>
  </si>
  <si>
    <t>Jan-00</t>
  </si>
  <si>
    <t>Aug-99</t>
  </si>
  <si>
    <t>Oct-03</t>
  </si>
  <si>
    <t>Dec-93</t>
  </si>
  <si>
    <t>Jan-94</t>
  </si>
  <si>
    <t>Aug-98</t>
  </si>
  <si>
    <t>Sep-02</t>
  </si>
  <si>
    <t>Feb-10</t>
  </si>
  <si>
    <t>Apr-97</t>
  </si>
  <si>
    <t>Nov-02</t>
  </si>
  <si>
    <t>Jul-94</t>
  </si>
  <si>
    <t>Dec-02</t>
  </si>
  <si>
    <t>Nov-04</t>
  </si>
  <si>
    <t>Feb-96</t>
  </si>
  <si>
    <t>Feb-00</t>
  </si>
  <si>
    <t>Nov-92</t>
  </si>
  <si>
    <t>Nov-97</t>
  </si>
  <si>
    <t>Dec-04</t>
  </si>
  <si>
    <t>Dec-99</t>
  </si>
  <si>
    <t>May-91</t>
  </si>
  <si>
    <t>Aug-03</t>
  </si>
  <si>
    <t>Feb-98</t>
  </si>
  <si>
    <t>Jul-11</t>
  </si>
  <si>
    <t>May-02</t>
  </si>
  <si>
    <t>Jul-00</t>
  </si>
  <si>
    <t>Sep-99</t>
  </si>
  <si>
    <t>Dec-97</t>
  </si>
  <si>
    <t>Oct-00</t>
  </si>
  <si>
    <t>Nov-03</t>
  </si>
  <si>
    <t>Aug-94</t>
  </si>
  <si>
    <t>Sep-94</t>
  </si>
  <si>
    <t>May-04</t>
  </si>
  <si>
    <t>Apr-00</t>
  </si>
  <si>
    <t>Nov-98</t>
  </si>
  <si>
    <t>Feb-92</t>
  </si>
  <si>
    <t>Dec-96</t>
  </si>
  <si>
    <t>Jan-98</t>
  </si>
  <si>
    <t>Nov-00</t>
  </si>
  <si>
    <t>Oct-98</t>
  </si>
  <si>
    <t>Dec-01</t>
  </si>
  <si>
    <t>Apr-94</t>
  </si>
  <si>
    <t xml:space="preserve">Reed A </t>
  </si>
  <si>
    <t xml:space="preserve">Many problems </t>
  </si>
  <si>
    <t xml:space="preserve">Richard Traister </t>
  </si>
  <si>
    <t xml:space="preserve">Richard Watt </t>
  </si>
  <si>
    <t xml:space="preserve">No mention of SE </t>
  </si>
  <si>
    <t xml:space="preserve">Rod Rees </t>
  </si>
  <si>
    <t xml:space="preserve">Roger Carnell </t>
  </si>
  <si>
    <t xml:space="preserve">ADT holiday </t>
  </si>
  <si>
    <t xml:space="preserve">Ron Gerard </t>
  </si>
  <si>
    <t xml:space="preserve">Sam Fullerton </t>
  </si>
  <si>
    <t xml:space="preserve">ADT vacation: POM juice </t>
  </si>
  <si>
    <t xml:space="preserve">Arne Soederkvist </t>
  </si>
  <si>
    <t xml:space="preserve">B2 </t>
  </si>
  <si>
    <t xml:space="preserve">Aubrey Pilgrim </t>
  </si>
  <si>
    <t xml:space="preserve">Barrie Spark </t>
  </si>
  <si>
    <t xml:space="preserve">Bob Etling </t>
  </si>
  <si>
    <t xml:space="preserve">down to 20 </t>
  </si>
  <si>
    <t xml:space="preserve">Derek Bird </t>
  </si>
  <si>
    <t xml:space="preserve">South Africa (EP) </t>
  </si>
  <si>
    <t xml:space="preserve">ADT for mets </t>
  </si>
  <si>
    <t xml:space="preserve">Derry Mount </t>
  </si>
  <si>
    <t xml:space="preserve">Dorsey Delavigne </t>
  </si>
  <si>
    <t xml:space="preserve">Ed Beckwith </t>
  </si>
  <si>
    <t xml:space="preserve">Fay Chin </t>
  </si>
  <si>
    <t xml:space="preserve">Active Surveilance </t>
  </si>
  <si>
    <t xml:space="preserve">Biopsy#4 GS 6: Move to IMRT? </t>
  </si>
  <si>
    <t xml:space="preserve">Frank Pollock </t>
  </si>
  <si>
    <t xml:space="preserve">Bouncing PSA </t>
  </si>
  <si>
    <t xml:space="preserve">Jerry Sullivan </t>
  </si>
  <si>
    <t xml:space="preserve">John Berkers </t>
  </si>
  <si>
    <t xml:space="preserve">Klaus von Hagen </t>
  </si>
  <si>
    <t xml:space="preserve">?+ 20.0 </t>
  </si>
  <si>
    <t xml:space="preserve">Prostatsol Diet </t>
  </si>
  <si>
    <t xml:space="preserve">Paul Hed </t>
  </si>
  <si>
    <t xml:space="preserve">No side effects reported </t>
  </si>
  <si>
    <t xml:space="preserve">Reg Bosley </t>
  </si>
  <si>
    <t xml:space="preserve">Richard Johnsen </t>
  </si>
  <si>
    <t xml:space="preserve">Richard Mallory </t>
  </si>
  <si>
    <t xml:space="preserve">Ron Murphy </t>
  </si>
  <si>
    <t xml:space="preserve">Surgical complications </t>
  </si>
  <si>
    <t xml:space="preserve">Sam Bing </t>
  </si>
  <si>
    <t xml:space="preserve">Steve Strasen </t>
  </si>
  <si>
    <t xml:space="preserve">Tim Cline </t>
  </si>
  <si>
    <t xml:space="preserve">Positive lymph nodes </t>
  </si>
  <si>
    <t xml:space="preserve">Allan Murray </t>
  </si>
  <si>
    <t xml:space="preserve">Carl Schuette </t>
  </si>
  <si>
    <t xml:space="preserve">Charles Nierling </t>
  </si>
  <si>
    <t xml:space="preserve">Gregory Furey </t>
  </si>
  <si>
    <t xml:space="preserve">1000+ </t>
  </si>
  <si>
    <t xml:space="preserve">Jim Collyns </t>
  </si>
  <si>
    <t xml:space="preserve">ED: bladder now OK </t>
  </si>
  <si>
    <t xml:space="preserve">John Harrigan </t>
  </si>
  <si>
    <t xml:space="preserve">Patrick Palangio </t>
  </si>
  <si>
    <t xml:space="preserve">Peter Michaelis </t>
  </si>
  <si>
    <t xml:space="preserve">Roger Woods </t>
  </si>
  <si>
    <t xml:space="preserve">No S/E reported </t>
  </si>
  <si>
    <t xml:space="preserve">Angelo Cifelli </t>
  </si>
  <si>
    <t xml:space="preserve">Inter ADT: ED </t>
  </si>
  <si>
    <t xml:space="preserve">Barry Collins </t>
  </si>
  <si>
    <t xml:space="preserve">Chuck Cameron </t>
  </si>
  <si>
    <t xml:space="preserve">Dean Buck </t>
  </si>
  <si>
    <t xml:space="preserve">ADT/EBRT(IGRT) </t>
  </si>
  <si>
    <t xml:space="preserve">Don Graydon </t>
  </si>
  <si>
    <t xml:space="preserve">No problems - took some time </t>
  </si>
  <si>
    <t xml:space="preserve">E T K </t>
  </si>
  <si>
    <t xml:space="preserve">Some incontinence &amp; ED </t>
  </si>
  <si>
    <t xml:space="preserve">Edward Rush </t>
  </si>
  <si>
    <t xml:space="preserve">ADT: Prozac </t>
  </si>
  <si>
    <t xml:space="preserve">Eric Gamble </t>
  </si>
  <si>
    <t xml:space="preserve">Proctitis </t>
  </si>
  <si>
    <t xml:space="preserve">Frank P </t>
  </si>
  <si>
    <t xml:space="preserve">No problems mentioned </t>
  </si>
  <si>
    <t xml:space="preserve">Fred Ch </t>
  </si>
  <si>
    <t xml:space="preserve">Geoff Tisch </t>
  </si>
  <si>
    <t xml:space="preserve">EBRT/Brachy/ADT </t>
  </si>
  <si>
    <t xml:space="preserve">Usual ADT side effects </t>
  </si>
  <si>
    <t xml:space="preserve">George W </t>
  </si>
  <si>
    <t xml:space="preserve">Incontinence - 3 pads </t>
  </si>
  <si>
    <t xml:space="preserve">Jerry Braam </t>
  </si>
  <si>
    <t xml:space="preserve">John Flynn </t>
  </si>
  <si>
    <t xml:space="preserve">John MacPherson </t>
  </si>
  <si>
    <t xml:space="preserve">ED solved with Caverject </t>
  </si>
  <si>
    <t xml:space="preserve">John Sutherland </t>
  </si>
  <si>
    <t xml:space="preserve">Stable </t>
  </si>
  <si>
    <t xml:space="preserve">Avodart </t>
  </si>
  <si>
    <t xml:space="preserve">Lawrence Bookbinder </t>
  </si>
  <si>
    <t xml:space="preserve">Therapy complete </t>
  </si>
  <si>
    <t xml:space="preserve">Leroy Wilhite </t>
  </si>
  <si>
    <t xml:space="preserve">Completed June 20 </t>
  </si>
  <si>
    <t xml:space="preserve">Mazharul Huq </t>
  </si>
  <si>
    <t xml:space="preserve">Rex Bakall </t>
  </si>
  <si>
    <t xml:space="preserve">Al Yousten </t>
  </si>
  <si>
    <t xml:space="preserve">Bob Conklin </t>
  </si>
  <si>
    <t xml:space="preserve">Charles Coryn </t>
  </si>
  <si>
    <t xml:space="preserve">EBRT(IGRT)/ADT </t>
  </si>
  <si>
    <t xml:space="preserve">No radiation SE </t>
  </si>
  <si>
    <t xml:space="preserve">Del Mancuso </t>
  </si>
  <si>
    <t xml:space="preserve">Don Messick </t>
  </si>
  <si>
    <t xml:space="preserve">Essentially free of SE </t>
  </si>
  <si>
    <t xml:space="preserve">Donald Oberlin </t>
  </si>
  <si>
    <t xml:space="preserve">Seminal Vesicles involved </t>
  </si>
  <si>
    <t xml:space="preserve">Gary Perry </t>
  </si>
  <si>
    <t xml:space="preserve">Hubert Moog </t>
  </si>
  <si>
    <t xml:space="preserve">Jim Goodbar </t>
  </si>
  <si>
    <t xml:space="preserve">Mike U </t>
  </si>
  <si>
    <t xml:space="preserve">Ron Shaffer </t>
  </si>
  <si>
    <t xml:space="preserve">Abdurrahman Ozal </t>
  </si>
  <si>
    <t xml:space="preserve">Turkey </t>
  </si>
  <si>
    <t xml:space="preserve">X 184 Trial: Chemo </t>
  </si>
  <si>
    <t xml:space="preserve">Brian Heller </t>
  </si>
  <si>
    <t xml:space="preserve">Charles Blakley </t>
  </si>
  <si>
    <t xml:space="preserve">Viagra for ED; some leakage </t>
  </si>
  <si>
    <t xml:space="preserve">Don Sharp </t>
  </si>
  <si>
    <t xml:space="preserve">ADT/IMRT was WW </t>
  </si>
  <si>
    <t xml:space="preserve">Ernest Frank </t>
  </si>
  <si>
    <t xml:space="preserve">ADT/IMRT was AS </t>
  </si>
  <si>
    <t xml:space="preserve">Gene Asken </t>
  </si>
  <si>
    <t xml:space="preserve">James Robinson </t>
  </si>
  <si>
    <t xml:space="preserve">Jim Cox </t>
  </si>
  <si>
    <t xml:space="preserve">Inter ADT - holiday </t>
  </si>
  <si>
    <t xml:space="preserve">John Coleman </t>
  </si>
  <si>
    <t xml:space="preserve">John Hedinare </t>
  </si>
  <si>
    <t xml:space="preserve">Kenneth Dowd </t>
  </si>
  <si>
    <t xml:space="preserve">Indonesia </t>
  </si>
  <si>
    <t xml:space="preserve">Some urinary issues </t>
  </si>
  <si>
    <t xml:space="preserve">Robert Wallace </t>
  </si>
  <si>
    <t xml:space="preserve">Ipilimumab trial </t>
  </si>
  <si>
    <t xml:space="preserve">Roy White </t>
  </si>
  <si>
    <t xml:space="preserve">Tom Allen </t>
  </si>
  <si>
    <t xml:space="preserve">Charlie C </t>
  </si>
  <si>
    <t xml:space="preserve">Fuller Jones </t>
  </si>
  <si>
    <t xml:space="preserve">Proton Beam was LR Surgery </t>
  </si>
  <si>
    <t xml:space="preserve">Starts April 2011 </t>
  </si>
  <si>
    <t xml:space="preserve">Glen Fotre </t>
  </si>
  <si>
    <t xml:space="preserve">Govind Sharma </t>
  </si>
  <si>
    <t xml:space="preserve">Kenneth Bones </t>
  </si>
  <si>
    <t xml:space="preserve">Brachytherapy: ED </t>
  </si>
  <si>
    <t xml:space="preserve">Klondike Geoff </t>
  </si>
  <si>
    <t xml:space="preserve">Larry Lynch </t>
  </si>
  <si>
    <t xml:space="preserve">Penile Imp.Bladder Ca </t>
  </si>
  <si>
    <t xml:space="preserve">Mark Corone </t>
  </si>
  <si>
    <t xml:space="preserve">Peter Brown </t>
  </si>
  <si>
    <t xml:space="preserve">Purgye Gatorchap </t>
  </si>
  <si>
    <t xml:space="preserve">Bill Mallett </t>
  </si>
  <si>
    <t xml:space="preserve">James Sanford </t>
  </si>
  <si>
    <t xml:space="preserve">Radiation proctitis; fatigue </t>
  </si>
  <si>
    <t xml:space="preserve">John Dadak </t>
  </si>
  <si>
    <t xml:space="preserve">Minor ED/Urinary issues </t>
  </si>
  <si>
    <t xml:space="preserve">Pete Donaldson </t>
  </si>
  <si>
    <t xml:space="preserve">ADT/EBRT:ED </t>
  </si>
  <si>
    <t xml:space="preserve">Richard Lee </t>
  </si>
  <si>
    <t xml:space="preserve">Slight leakage/ED not mentioned </t>
  </si>
  <si>
    <t xml:space="preserve">Ropp Joachim </t>
  </si>
  <si>
    <t xml:space="preserve">ADT/Orchiectomy </t>
  </si>
  <si>
    <t xml:space="preserve">Joseph Wasiak </t>
  </si>
  <si>
    <t xml:space="preserve">Leo Crowley </t>
  </si>
  <si>
    <t xml:space="preserve">Russell Doughty </t>
  </si>
  <si>
    <t xml:space="preserve">Implants fix ED and incont </t>
  </si>
  <si>
    <t xml:space="preserve">Salty Clark </t>
  </si>
  <si>
    <t xml:space="preserve">Al Calkins </t>
  </si>
  <si>
    <t xml:space="preserve">EBRT /Cryotherapy/ADT </t>
  </si>
  <si>
    <t xml:space="preserve">Colin Campbell </t>
  </si>
  <si>
    <t xml:space="preserve">Several side effects </t>
  </si>
  <si>
    <t xml:space="preserve">Patrick Callahan </t>
  </si>
  <si>
    <t xml:space="preserve">Private Gentleman </t>
  </si>
  <si>
    <t xml:space="preserve">Finasteride/ADT </t>
  </si>
  <si>
    <t xml:space="preserve">T Weston </t>
  </si>
  <si>
    <t xml:space="preserve">Problem with Lupron </t>
  </si>
  <si>
    <t xml:space="preserve">Charlie Barnes </t>
  </si>
  <si>
    <t xml:space="preserve">Ken Vernon </t>
  </si>
  <si>
    <t xml:space="preserve">Eugene Gaines </t>
  </si>
  <si>
    <t xml:space="preserve">Iqi Singh </t>
  </si>
  <si>
    <t xml:space="preserve">James Wood </t>
  </si>
  <si>
    <t xml:space="preserve">ADT (Eligard) </t>
  </si>
  <si>
    <t xml:space="preserve">Low </t>
  </si>
  <si>
    <t xml:space="preserve">RP and urostomy </t>
  </si>
  <si>
    <t xml:space="preserve">Joe Mc </t>
  </si>
  <si>
    <t>Primary Treatment</t>
  </si>
  <si>
    <t>Name</t>
  </si>
  <si>
    <t>Location</t>
  </si>
  <si>
    <t>Date</t>
  </si>
  <si>
    <t>Age</t>
  </si>
  <si>
    <t>PSA</t>
  </si>
  <si>
    <t>GS</t>
  </si>
  <si>
    <t>Stage</t>
  </si>
  <si>
    <t>Treatment/SideEffects</t>
  </si>
  <si>
    <t xml:space="preserve">- </t>
  </si>
  <si>
    <t xml:space="preserve">T1c </t>
  </si>
  <si>
    <t xml:space="preserve">Brachytherapy - HDR </t>
  </si>
  <si>
    <t xml:space="preserve">Al Dilger </t>
  </si>
  <si>
    <t xml:space="preserve">USA (California) </t>
  </si>
  <si>
    <t xml:space="preserve">? </t>
  </si>
  <si>
    <t xml:space="preserve">EBRT </t>
  </si>
  <si>
    <t xml:space="preserve">Tiredness </t>
  </si>
  <si>
    <t xml:space="preserve">Ron M </t>
  </si>
  <si>
    <t xml:space="preserve">USA (Oklahoma) </t>
  </si>
  <si>
    <t xml:space="preserve">T1b </t>
  </si>
  <si>
    <t xml:space="preserve">Surgery </t>
  </si>
  <si>
    <t xml:space="preserve">Undetec? </t>
  </si>
  <si>
    <t xml:space="preserve">Some ED </t>
  </si>
  <si>
    <t xml:space="preserve">Verle Reinicke </t>
  </si>
  <si>
    <t xml:space="preserve">USA </t>
  </si>
  <si>
    <t xml:space="preserve">&lt;4.0 </t>
  </si>
  <si>
    <t xml:space="preserve">LR Surgery </t>
  </si>
  <si>
    <t xml:space="preserve">No response to reminder </t>
  </si>
  <si>
    <t xml:space="preserve">Robin H </t>
  </si>
  <si>
    <t xml:space="preserve">USA (Arizona) </t>
  </si>
  <si>
    <t xml:space="preserve">Michael Mr </t>
  </si>
  <si>
    <t xml:space="preserve">USA (New York) </t>
  </si>
  <si>
    <t xml:space="preserve">T2c </t>
  </si>
  <si>
    <t xml:space="preserve">Undetec </t>
  </si>
  <si>
    <t xml:space="preserve">Some leakage/ED </t>
  </si>
  <si>
    <t xml:space="preserve">Jim R </t>
  </si>
  <si>
    <t xml:space="preserve">USA (Ohio) </t>
  </si>
  <si>
    <t xml:space="preserve">Johnathon Stanley </t>
  </si>
  <si>
    <t xml:space="preserve">USA (North Dakota) </t>
  </si>
  <si>
    <t xml:space="preserve">Bob Evensen </t>
  </si>
  <si>
    <t xml:space="preserve">USA (Utah) </t>
  </si>
  <si>
    <t xml:space="preserve">No SE mentioned </t>
  </si>
  <si>
    <t xml:space="preserve">Michael Rossman </t>
  </si>
  <si>
    <t xml:space="preserve">USA (North Carolina) </t>
  </si>
  <si>
    <t xml:space="preserve">&lt;0.1 </t>
  </si>
  <si>
    <t xml:space="preserve">Testosterone supplement </t>
  </si>
  <si>
    <t xml:space="preserve">Ron Valdes </t>
  </si>
  <si>
    <t xml:space="preserve">T4 </t>
  </si>
  <si>
    <t xml:space="preserve">ADT </t>
  </si>
  <si>
    <t xml:space="preserve">Tim Wojnowski </t>
  </si>
  <si>
    <t xml:space="preserve">Active Surveillance </t>
  </si>
  <si>
    <t xml:space="preserve">1 positive biopsy from 18 </t>
  </si>
  <si>
    <t xml:space="preserve">Andrew Sikes </t>
  </si>
  <si>
    <t xml:space="preserve">USA (Virginia) </t>
  </si>
  <si>
    <t xml:space="preserve">ED issues </t>
  </si>
  <si>
    <t xml:space="preserve">Bruce S </t>
  </si>
  <si>
    <t xml:space="preserve">Australia (Queensland) </t>
  </si>
  <si>
    <t xml:space="preserve">No leakage </t>
  </si>
  <si>
    <t xml:space="preserve">David Mazzocchi </t>
  </si>
  <si>
    <t xml:space="preserve">Italy </t>
  </si>
  <si>
    <t xml:space="preserve">Maurice ChefmossimoJ </t>
  </si>
  <si>
    <t xml:space="preserve">USA (Georgia) </t>
  </si>
  <si>
    <t xml:space="preserve">&lt; 1.0 </t>
  </si>
  <si>
    <t xml:space="preserve">Surgery/ADT </t>
  </si>
  <si>
    <t xml:space="preserve">Steve B </t>
  </si>
  <si>
    <t xml:space="preserve">USA (Washington) </t>
  </si>
  <si>
    <t xml:space="preserve">EBRT/ADT/Chemo:Provenge </t>
  </si>
  <si>
    <t xml:space="preserve">Tim Barber </t>
  </si>
  <si>
    <t xml:space="preserve">T2b </t>
  </si>
  <si>
    <t xml:space="preserve">No side effects </t>
  </si>
  <si>
    <t xml:space="preserve">Arek Daniel </t>
  </si>
  <si>
    <t xml:space="preserve">Australia (NSW) </t>
  </si>
  <si>
    <t xml:space="preserve">Diet </t>
  </si>
  <si>
    <t xml:space="preserve">Greg Nackers </t>
  </si>
  <si>
    <t xml:space="preserve">USA (Wisconsin) </t>
  </si>
  <si>
    <t xml:space="preserve">Surgery GS below 6: no SE </t>
  </si>
  <si>
    <t xml:space="preserve">Jim Murray </t>
  </si>
  <si>
    <t xml:space="preserve">USA (Illinois) </t>
  </si>
  <si>
    <t xml:space="preserve">Impatient about ED </t>
  </si>
  <si>
    <t xml:space="preserve">Kurt Brust </t>
  </si>
  <si>
    <t xml:space="preserve">Michael F </t>
  </si>
  <si>
    <t xml:space="preserve">USA (New Jersey) </t>
  </si>
  <si>
    <t xml:space="preserve">Minimal Ses </t>
  </si>
  <si>
    <t xml:space="preserve">Ron J </t>
  </si>
  <si>
    <t xml:space="preserve">Passed On - RIP </t>
  </si>
  <si>
    <t xml:space="preserve">Alan Bacon </t>
  </si>
  <si>
    <t xml:space="preserve">Australia (WA) </t>
  </si>
  <si>
    <t xml:space="preserve">Chemotherapy: Abiraterone </t>
  </si>
  <si>
    <t xml:space="preserve">David Emerson </t>
  </si>
  <si>
    <t xml:space="preserve">USA (Kansas) </t>
  </si>
  <si>
    <t xml:space="preserve">Proton Beam </t>
  </si>
  <si>
    <t xml:space="preserve">Don Muridan </t>
  </si>
  <si>
    <t xml:space="preserve">Levitra for ED: no leakage </t>
  </si>
  <si>
    <t xml:space="preserve">Gary Amato </t>
  </si>
  <si>
    <t xml:space="preserve">T2a </t>
  </si>
  <si>
    <t xml:space="preserve">No SE </t>
  </si>
  <si>
    <t xml:space="preserve">Kevin Collison </t>
  </si>
  <si>
    <t xml:space="preserve">USA (Florida) </t>
  </si>
  <si>
    <t xml:space="preserve">Phil Munford </t>
  </si>
  <si>
    <t xml:space="preserve">USA (Texas) </t>
  </si>
  <si>
    <t xml:space="preserve">ED and depression </t>
  </si>
  <si>
    <t xml:space="preserve">Roger Grondin </t>
  </si>
  <si>
    <t xml:space="preserve">Canada (Ontario) </t>
  </si>
  <si>
    <t xml:space="preserve">Intermittent ADT </t>
  </si>
  <si>
    <t xml:space="preserve">Todd Seals </t>
  </si>
  <si>
    <t xml:space="preserve">No problems </t>
  </si>
  <si>
    <t xml:space="preserve">Agostini </t>
  </si>
  <si>
    <t xml:space="preserve">Incontinence and ED </t>
  </si>
  <si>
    <t xml:space="preserve">Bobby Winn </t>
  </si>
  <si>
    <t xml:space="preserve">Some leakage/ED fixed </t>
  </si>
  <si>
    <t xml:space="preserve">Corporal C </t>
  </si>
  <si>
    <t xml:space="preserve">Jeffrey Jackson </t>
  </si>
  <si>
    <t xml:space="preserve">Michael Scott </t>
  </si>
  <si>
    <t xml:space="preserve">Britain (England) </t>
  </si>
  <si>
    <t xml:space="preserve">Neal D </t>
  </si>
  <si>
    <t xml:space="preserve">New Zealand </t>
  </si>
  <si>
    <t xml:space="preserve">Peter Moore </t>
  </si>
  <si>
    <t xml:space="preserve">Australia (N.Territory) </t>
  </si>
  <si>
    <t xml:space="preserve">Ron Blackmore </t>
  </si>
  <si>
    <t xml:space="preserve">ED controlled with drugs </t>
  </si>
  <si>
    <t xml:space="preserve">Scott O </t>
  </si>
  <si>
    <t xml:space="preserve">USA (Michigan) </t>
  </si>
  <si>
    <t xml:space="preserve">Slight leakage </t>
  </si>
  <si>
    <t xml:space="preserve">Bill Pritchard </t>
  </si>
  <si>
    <t xml:space="preserve">Britain </t>
  </si>
  <si>
    <t xml:space="preserve">&lt;0.01 </t>
  </si>
  <si>
    <t xml:space="preserve">EDissues:AdVance? sling </t>
  </si>
  <si>
    <t xml:space="preserve">Colin Gibson </t>
  </si>
  <si>
    <t xml:space="preserve">ADT/EBRT </t>
  </si>
  <si>
    <t xml:space="preserve">ADT vacation: T up </t>
  </si>
  <si>
    <t xml:space="preserve">Dennis E </t>
  </si>
  <si>
    <t xml:space="preserve">J C </t>
  </si>
  <si>
    <t xml:space="preserve">USA (Idaho) </t>
  </si>
  <si>
    <t xml:space="preserve">Brachytherapy </t>
  </si>
  <si>
    <t xml:space="preserve">ADT/Surgery </t>
  </si>
  <si>
    <t xml:space="preserve">JB W </t>
  </si>
  <si>
    <t xml:space="preserve">Trinidad </t>
  </si>
  <si>
    <t xml:space="preserve">Undetec. </t>
  </si>
  <si>
    <t xml:space="preserve">EBRT: ED issues </t>
  </si>
  <si>
    <t xml:space="preserve">Jeff B </t>
  </si>
  <si>
    <t xml:space="preserve">USA (Pennsylvania) </t>
  </si>
  <si>
    <t xml:space="preserve">No SE reported </t>
  </si>
  <si>
    <t xml:space="preserve">Jeff Dunaway </t>
  </si>
  <si>
    <t xml:space="preserve">No problems - Viagra at times </t>
  </si>
  <si>
    <t xml:space="preserve">Joseph King </t>
  </si>
  <si>
    <t xml:space="preserve">Ken McWilliams </t>
  </si>
  <si>
    <t xml:space="preserve">USA (Iowa) </t>
  </si>
  <si>
    <t xml:space="preserve">T3a </t>
  </si>
  <si>
    <t xml:space="preserve">Loss of libido </t>
  </si>
  <si>
    <t xml:space="preserve">Lee Wainwright </t>
  </si>
  <si>
    <t xml:space="preserve">Britain (Wales) </t>
  </si>
  <si>
    <t xml:space="preserve">Paul F </t>
  </si>
  <si>
    <t xml:space="preserve">USA (Connecticut) </t>
  </si>
  <si>
    <t xml:space="preserve">ED </t>
  </si>
  <si>
    <t xml:space="preserve">Paul McArthur </t>
  </si>
  <si>
    <t xml:space="preserve">LR Surgery ADT/EBRT </t>
  </si>
  <si>
    <t xml:space="preserve">ADT holiday: ED gone </t>
  </si>
  <si>
    <t xml:space="preserve">Tony Crispino </t>
  </si>
  <si>
    <t xml:space="preserve">USA (Nevada) </t>
  </si>
  <si>
    <t xml:space="preserve">Brent Eccles </t>
  </si>
  <si>
    <t xml:space="preserve">Chris F </t>
  </si>
  <si>
    <t xml:space="preserve">Dan M </t>
  </si>
  <si>
    <t xml:space="preserve">Proton Beam - Hypofractionated </t>
  </si>
  <si>
    <t xml:space="preserve">No problems now </t>
  </si>
  <si>
    <t xml:space="preserve">Dave C </t>
  </si>
  <si>
    <t xml:space="preserve">USA (Montana) </t>
  </si>
  <si>
    <t xml:space="preserve">&lt;0.10 </t>
  </si>
  <si>
    <t xml:space="preserve">No problems/slight ED </t>
  </si>
  <si>
    <t xml:space="preserve">g8rb885 </t>
  </si>
  <si>
    <t xml:space="preserve">Stricture ED Peyronie's </t>
  </si>
  <si>
    <t xml:space="preserve">L J </t>
  </si>
  <si>
    <t xml:space="preserve">Diet/Exercise </t>
  </si>
  <si>
    <t xml:space="preserve">Mark W </t>
  </si>
  <si>
    <t xml:space="preserve">T2 </t>
  </si>
  <si>
    <t xml:space="preserve">Surgery/EBRT </t>
  </si>
  <si>
    <t xml:space="preserve">Some incon: ED OK-drugs </t>
  </si>
  <si>
    <t xml:space="preserve">Rich Shelton </t>
  </si>
  <si>
    <t xml:space="preserve">LR Surgery/IMRT/ADT </t>
  </si>
  <si>
    <t xml:space="preserve">ED:lymphaedema:proctitis </t>
  </si>
  <si>
    <t xml:space="preserve">Richard A </t>
  </si>
  <si>
    <t xml:space="preserve">Early days: ED and pads </t>
  </si>
  <si>
    <t xml:space="preserve">Scott C </t>
  </si>
  <si>
    <t xml:space="preserve">LR Surgery - Manual </t>
  </si>
  <si>
    <t xml:space="preserve">Scott G </t>
  </si>
  <si>
    <t xml:space="preserve">USA (Maryland) </t>
  </si>
  <si>
    <t xml:space="preserve">Negligible </t>
  </si>
  <si>
    <t xml:space="preserve">No major SE: GS downgrade </t>
  </si>
  <si>
    <t xml:space="preserve">Todd Merritt </t>
  </si>
  <si>
    <t xml:space="preserve">Some continence/ED issue </t>
  </si>
  <si>
    <t xml:space="preserve">Tom Z </t>
  </si>
  <si>
    <t xml:space="preserve">USA (Minnesota) </t>
  </si>
  <si>
    <t xml:space="preserve">Tomas Bergman </t>
  </si>
  <si>
    <t xml:space="preserve">Undecided </t>
  </si>
  <si>
    <t xml:space="preserve">Bill Nga </t>
  </si>
  <si>
    <t xml:space="preserve">Diet and exercise </t>
  </si>
  <si>
    <t xml:space="preserve">Dave H </t>
  </si>
  <si>
    <t xml:space="preserve">David Whitehouse </t>
  </si>
  <si>
    <t xml:space="preserve">T3 </t>
  </si>
  <si>
    <t xml:space="preserve">DeWayne Charleston </t>
  </si>
  <si>
    <t xml:space="preserve">No ED medication </t>
  </si>
  <si>
    <t xml:space="preserve">Ed B </t>
  </si>
  <si>
    <t xml:space="preserve">USA (Tennessee) </t>
  </si>
  <si>
    <t xml:space="preserve">EBRT/erectile prosthesis </t>
  </si>
  <si>
    <t xml:space="preserve">Greg B </t>
  </si>
  <si>
    <t xml:space="preserve">Greg E </t>
  </si>
  <si>
    <t xml:space="preserve">USA (Missouri) </t>
  </si>
  <si>
    <t xml:space="preserve">EBRT/ADT </t>
  </si>
  <si>
    <t xml:space="preserve">Henk van der Wilk </t>
  </si>
  <si>
    <t xml:space="preserve">No ED: Slight leakage </t>
  </si>
  <si>
    <t xml:space="preserve">Jeff Davis </t>
  </si>
  <si>
    <t xml:space="preserve">7a </t>
  </si>
  <si>
    <t xml:space="preserve">Lab changed PSA report </t>
  </si>
  <si>
    <t xml:space="preserve">Jeff H </t>
  </si>
  <si>
    <t xml:space="preserve">USA (Colorado) </t>
  </si>
  <si>
    <t xml:space="preserve">K Brit </t>
  </si>
  <si>
    <t xml:space="preserve">USA (Indiana) </t>
  </si>
  <si>
    <t xml:space="preserve">Keith Martin </t>
  </si>
  <si>
    <t xml:space="preserve">Treatment Failure? </t>
  </si>
  <si>
    <t xml:space="preserve">M P </t>
  </si>
  <si>
    <t xml:space="preserve">Netherlands </t>
  </si>
  <si>
    <t xml:space="preserve">Mark K </t>
  </si>
  <si>
    <t xml:space="preserve">Mike Raymond </t>
  </si>
  <si>
    <t xml:space="preserve">USA (Louisiana) </t>
  </si>
  <si>
    <t xml:space="preserve">&lt;1.0 </t>
  </si>
  <si>
    <t xml:space="preserve">Ned G </t>
  </si>
  <si>
    <t xml:space="preserve">ED OK after 2 years </t>
  </si>
  <si>
    <t xml:space="preserve">Patrick Moran </t>
  </si>
  <si>
    <t xml:space="preserve">Active Surveillance was Surgery </t>
  </si>
  <si>
    <t xml:space="preserve">Peter Michaels </t>
  </si>
  <si>
    <t xml:space="preserve">T4M1 </t>
  </si>
  <si>
    <t xml:space="preserve">Pradeep Raj </t>
  </si>
  <si>
    <t xml:space="preserve">India </t>
  </si>
  <si>
    <t xml:space="preserve">No Problems </t>
  </si>
  <si>
    <t xml:space="preserve">Ricky B </t>
  </si>
  <si>
    <t xml:space="preserve">Active Surveillance was Brachy </t>
  </si>
  <si>
    <t xml:space="preserve">Second opinion </t>
  </si>
  <si>
    <t xml:space="preserve">Scott Rush </t>
  </si>
  <si>
    <t xml:space="preserve">Beats ED -daily Viagra </t>
  </si>
  <si>
    <t xml:space="preserve">Steve Sywak </t>
  </si>
  <si>
    <t xml:space="preserve">No problems reported </t>
  </si>
  <si>
    <t xml:space="preserve">Vincent Paleocelt </t>
  </si>
  <si>
    <t xml:space="preserve">T3c </t>
  </si>
  <si>
    <t xml:space="preserve">Anil Nathaney </t>
  </si>
  <si>
    <t xml:space="preserve">EBRT: No SE mentioned </t>
  </si>
  <si>
    <t xml:space="preserve">Christopher Palazani </t>
  </si>
  <si>
    <t xml:space="preserve">Diet and supplements </t>
  </si>
  <si>
    <t xml:space="preserve">D Jacob W </t>
  </si>
  <si>
    <t xml:space="preserve">Will update soon </t>
  </si>
  <si>
    <t xml:space="preserve">Glen Leslie </t>
  </si>
  <si>
    <t xml:space="preserve">USA (Massachusetts) </t>
  </si>
  <si>
    <t xml:space="preserve">NoData </t>
  </si>
  <si>
    <t xml:space="preserve">Trimix </t>
  </si>
  <si>
    <t xml:space="preserve">Jeff Z </t>
  </si>
  <si>
    <t xml:space="preserve">EBRT: proctitis </t>
  </si>
  <si>
    <t xml:space="preserve">John Grover </t>
  </si>
  <si>
    <t xml:space="preserve">Jose Alson </t>
  </si>
  <si>
    <t xml:space="preserve">Angola </t>
  </si>
  <si>
    <t xml:space="preserve">ED improving: some leaks </t>
  </si>
  <si>
    <t xml:space="preserve">Kent King </t>
  </si>
  <si>
    <t xml:space="preserve">Lucky Canuck </t>
  </si>
  <si>
    <t xml:space="preserve">Canada (Alberta) </t>
  </si>
  <si>
    <t xml:space="preserve">Leakage ED; regrets </t>
  </si>
  <si>
    <t xml:space="preserve">Lynn Metts </t>
  </si>
  <si>
    <t xml:space="preserve">M Bonz </t>
  </si>
  <si>
    <t xml:space="preserve">Some ED issues </t>
  </si>
  <si>
    <t xml:space="preserve">Michael S </t>
  </si>
  <si>
    <t xml:space="preserve">USA (South Carolina) </t>
  </si>
  <si>
    <t xml:space="preserve">Mike L </t>
  </si>
  <si>
    <t xml:space="preserve">EBRT: minimal SE </t>
  </si>
  <si>
    <t xml:space="preserve">Robert Goodwin </t>
  </si>
  <si>
    <t xml:space="preserve">EBRT - ProstRcision </t>
  </si>
  <si>
    <t xml:space="preserve">Scott Hearn </t>
  </si>
  <si>
    <t xml:space="preserve">AS </t>
  </si>
  <si>
    <t xml:space="preserve">Tim Canney </t>
  </si>
  <si>
    <t xml:space="preserve">Tom McPartland </t>
  </si>
  <si>
    <t xml:space="preserve">No change: no second biopsy </t>
  </si>
  <si>
    <t xml:space="preserve">Andre H </t>
  </si>
  <si>
    <t xml:space="preserve">EBRT/IMRT </t>
  </si>
  <si>
    <t xml:space="preserve">ED and proctitis </t>
  </si>
  <si>
    <t xml:space="preserve">Ben Fox </t>
  </si>
  <si>
    <t xml:space="preserve">Bud E </t>
  </si>
  <si>
    <t xml:space="preserve">Canada </t>
  </si>
  <si>
    <t xml:space="preserve">Cris Swanson </t>
  </si>
  <si>
    <t xml:space="preserve">Surgery(cancelled) </t>
  </si>
  <si>
    <t xml:space="preserve">LR Surgery: Viagra </t>
  </si>
  <si>
    <t xml:space="preserve">Dave Martinez </t>
  </si>
  <si>
    <t xml:space="preserve">Undetect </t>
  </si>
  <si>
    <t xml:space="preserve">RP/ADT: incontinent </t>
  </si>
  <si>
    <t xml:space="preserve">Dean Patrick </t>
  </si>
  <si>
    <t xml:space="preserve">Dennis B </t>
  </si>
  <si>
    <t xml:space="preserve">Dennis Newkirk </t>
  </si>
  <si>
    <t xml:space="preserve">Don Cochrane </t>
  </si>
  <si>
    <t xml:space="preserve">USA (New Hampshire) </t>
  </si>
  <si>
    <t xml:space="preserve">C1 </t>
  </si>
  <si>
    <t xml:space="preserve">EBRT/ADT vacation '98 </t>
  </si>
  <si>
    <t xml:space="preserve">Doug Adam </t>
  </si>
  <si>
    <t xml:space="preserve">Britain (Scotland) </t>
  </si>
  <si>
    <t xml:space="preserve">Active Surveillance - WW </t>
  </si>
  <si>
    <t xml:space="preserve">Franklin Jarlett </t>
  </si>
  <si>
    <t xml:space="preserve">7b </t>
  </si>
  <si>
    <t xml:space="preserve">Fred House </t>
  </si>
  <si>
    <t xml:space="preserve">ED/Peyronies/Climacturia </t>
  </si>
  <si>
    <t xml:space="preserve">Gabe G </t>
  </si>
  <si>
    <t xml:space="preserve">Graeme Parker </t>
  </si>
  <si>
    <t xml:space="preserve">Australia (Victoria) </t>
  </si>
  <si>
    <t xml:space="preserve">No signifcant SE </t>
  </si>
  <si>
    <t xml:space="preserve">James MacDonald </t>
  </si>
  <si>
    <t xml:space="preserve">Incontinent/ED issues </t>
  </si>
  <si>
    <t xml:space="preserve">John H </t>
  </si>
  <si>
    <t xml:space="preserve">USA (Alabama) </t>
  </si>
  <si>
    <t xml:space="preserve">Surgery/EBRT/ADT </t>
  </si>
  <si>
    <t xml:space="preserve">Incontinence/ED </t>
  </si>
  <si>
    <t xml:space="preserve">John Stankus </t>
  </si>
  <si>
    <t xml:space="preserve">ED/some incont </t>
  </si>
  <si>
    <t xml:space="preserve">Joseph Kury </t>
  </si>
  <si>
    <t xml:space="preserve">Mark Campagna </t>
  </si>
  <si>
    <t xml:space="preserve">Mild Peyronie's </t>
  </si>
  <si>
    <t xml:space="preserve">Mike Bass </t>
  </si>
  <si>
    <t xml:space="preserve">ADT/Chemotherapy </t>
  </si>
  <si>
    <t xml:space="preserve">Pas Grech </t>
  </si>
  <si>
    <t xml:space="preserve">Paul Coffman </t>
  </si>
  <si>
    <t xml:space="preserve">Minor ED issues </t>
  </si>
  <si>
    <t xml:space="preserve">Rich Brown </t>
  </si>
  <si>
    <t xml:space="preserve">Small proctitis in 09 </t>
  </si>
  <si>
    <t xml:space="preserve">Rob Simon </t>
  </si>
  <si>
    <t xml:space="preserve">Completed PBT </t>
  </si>
  <si>
    <t xml:space="preserve">Robert Wright </t>
  </si>
  <si>
    <t xml:space="preserve">Minor ED issues almost right </t>
  </si>
  <si>
    <t xml:space="preserve">Scott Anderson </t>
  </si>
  <si>
    <t xml:space="preserve">ED OK now:Peyronies </t>
  </si>
  <si>
    <t xml:space="preserve">Tim Godfrey </t>
  </si>
  <si>
    <t xml:space="preserve">South Africa (WP) </t>
  </si>
  <si>
    <t xml:space="preserve">Timothy Parker </t>
  </si>
  <si>
    <t xml:space="preserve">Tony Craig </t>
  </si>
  <si>
    <t xml:space="preserve">Vladimir Vasiu-Lakatos </t>
  </si>
  <si>
    <t xml:space="preserve">No ED with Cialis </t>
  </si>
  <si>
    <t xml:space="preserve">Wayne Wayne </t>
  </si>
  <si>
    <t xml:space="preserve">Brachytherapy HDR /EBRT/ADT </t>
  </si>
  <si>
    <t xml:space="preserve">Viagra helps ED </t>
  </si>
  <si>
    <t xml:space="preserve">Brian Sweet </t>
  </si>
  <si>
    <t xml:space="preserve">Australia (SA) </t>
  </si>
  <si>
    <t xml:space="preserve">Bruce Jackson </t>
  </si>
  <si>
    <t xml:space="preserve">Stress leakage </t>
  </si>
  <si>
    <t xml:space="preserve">Bryan Jones </t>
  </si>
  <si>
    <t xml:space="preserve">Damon Butler </t>
  </si>
  <si>
    <t xml:space="preserve">Peyronies:ED issues </t>
  </si>
  <si>
    <t xml:space="preserve">Dane Sheldon </t>
  </si>
  <si>
    <t xml:space="preserve">LR Surgery was AS </t>
  </si>
  <si>
    <t xml:space="preserve">Recovering from surgery </t>
  </si>
  <si>
    <t xml:space="preserve">Doug G </t>
  </si>
  <si>
    <t xml:space="preserve">Ivan Templeton </t>
  </si>
  <si>
    <t xml:space="preserve">Australia (ACT) </t>
  </si>
  <si>
    <t xml:space="preserve">No signifcant ED </t>
  </si>
  <si>
    <t xml:space="preserve">Jack Long </t>
  </si>
  <si>
    <t xml:space="preserve">Bi-Mix for ED </t>
  </si>
  <si>
    <t xml:space="preserve">Jim Fotter </t>
  </si>
  <si>
    <t xml:space="preserve">Jim Jauchem </t>
  </si>
  <si>
    <t xml:space="preserve">Some ED: urgency </t>
  </si>
  <si>
    <t xml:space="preserve">Kel Varnsen </t>
  </si>
  <si>
    <t xml:space="preserve">Kern Lewis </t>
  </si>
  <si>
    <t xml:space="preserve">Larry E </t>
  </si>
  <si>
    <t xml:space="preserve">Mark Wibberley </t>
  </si>
  <si>
    <t xml:space="preserve">Martin B </t>
  </si>
  <si>
    <t xml:space="preserve">Michael Wilhelm </t>
  </si>
  <si>
    <t xml:space="preserve">ED issues persist </t>
  </si>
  <si>
    <t xml:space="preserve">Ray L </t>
  </si>
  <si>
    <t xml:space="preserve">Stephen Dugdale </t>
  </si>
  <si>
    <t xml:space="preserve">Steve Brazel </t>
  </si>
  <si>
    <t xml:space="preserve">Steve Call </t>
  </si>
  <si>
    <t xml:space="preserve">Steven Mills </t>
  </si>
  <si>
    <t xml:space="preserve">Proton Beam/ADT </t>
  </si>
  <si>
    <t xml:space="preserve">Some proctitis </t>
  </si>
  <si>
    <t xml:space="preserve">Thomas Reed </t>
  </si>
  <si>
    <t xml:space="preserve">Bedroom skills improving </t>
  </si>
  <si>
    <t xml:space="preserve">V J Elder </t>
  </si>
  <si>
    <t xml:space="preserve">HIFU </t>
  </si>
  <si>
    <t xml:space="preserve">2 Buk Chuk </t>
  </si>
  <si>
    <t xml:space="preserve">Cialis solves ED </t>
  </si>
  <si>
    <t xml:space="preserve">B Butler </t>
  </si>
  <si>
    <t xml:space="preserve">ED responds to Viagra </t>
  </si>
  <si>
    <t xml:space="preserve">Bayard Seydel </t>
  </si>
  <si>
    <t xml:space="preserve">No need for Viagra </t>
  </si>
  <si>
    <t xml:space="preserve">Bob Grant </t>
  </si>
  <si>
    <t xml:space="preserve">ADT/Trials/DES </t>
  </si>
  <si>
    <t xml:space="preserve">Bryan Metcalf </t>
  </si>
  <si>
    <t xml:space="preserve">EBRT(IMRT)+ GTx Trial </t>
  </si>
  <si>
    <t xml:space="preserve">To start in July </t>
  </si>
  <si>
    <t xml:space="preserve">Christopher Chris </t>
  </si>
  <si>
    <t xml:space="preserve">EBRT Calypso </t>
  </si>
  <si>
    <t xml:space="preserve">David Bagnall </t>
  </si>
  <si>
    <t xml:space="preserve">Sex 'pretty good' </t>
  </si>
  <si>
    <t xml:space="preserve">David F007 </t>
  </si>
  <si>
    <t xml:space="preserve">No symptoms: no problems </t>
  </si>
  <si>
    <t xml:space="preserve">David McGee </t>
  </si>
  <si>
    <t xml:space="preserve">No issues to speak of </t>
  </si>
  <si>
    <t xml:space="preserve">David T </t>
  </si>
  <si>
    <t xml:space="preserve">ADT/EBRT:ED/Incont:Advance Sling </t>
  </si>
  <si>
    <t xml:space="preserve">Don Flieg </t>
  </si>
  <si>
    <t xml:space="preserve">Doug Lawless </t>
  </si>
  <si>
    <t xml:space="preserve">Canada (Manitoba) </t>
  </si>
  <si>
    <t xml:space="preserve">Edward Wakeley </t>
  </si>
  <si>
    <t xml:space="preserve">Gene B </t>
  </si>
  <si>
    <t xml:space="preserve">Some ED remaining </t>
  </si>
  <si>
    <t xml:space="preserve">Gene Koshiol </t>
  </si>
  <si>
    <t xml:space="preserve">Battling SEs </t>
  </si>
  <si>
    <t xml:space="preserve">Geoff Buttfield </t>
  </si>
  <si>
    <t xml:space="preserve">Minimal ED </t>
  </si>
  <si>
    <t xml:space="preserve">Joe S </t>
  </si>
  <si>
    <t xml:space="preserve">Back on ADT </t>
  </si>
  <si>
    <t xml:space="preserve">Joel Nowak </t>
  </si>
  <si>
    <t xml:space="preserve">ED-quite good with Viagra </t>
  </si>
  <si>
    <t xml:space="preserve">John Galt </t>
  </si>
  <si>
    <t xml:space="preserve">USA (Oregon) </t>
  </si>
  <si>
    <t xml:space="preserve">Continence issues: ED </t>
  </si>
  <si>
    <t xml:space="preserve">John Heights </t>
  </si>
  <si>
    <t xml:space="preserve">Canada (Quebec) </t>
  </si>
  <si>
    <t xml:space="preserve">John W </t>
  </si>
  <si>
    <t xml:space="preserve">&lt; 4.0 </t>
  </si>
  <si>
    <t xml:space="preserve">Kelly East </t>
  </si>
  <si>
    <t xml:space="preserve">No comment on SE </t>
  </si>
  <si>
    <t xml:space="preserve">Ken K </t>
  </si>
  <si>
    <t xml:space="preserve">EBRT:ADT. No SE mentioned </t>
  </si>
  <si>
    <t xml:space="preserve">Kenneth Page </t>
  </si>
  <si>
    <t xml:space="preserve">Urination excellent </t>
  </si>
  <si>
    <t xml:space="preserve">Kevin Mc </t>
  </si>
  <si>
    <t xml:space="preserve">Kevin Reeder </t>
  </si>
  <si>
    <t xml:space="preserve">Mark Allen </t>
  </si>
  <si>
    <t xml:space="preserve">ED; leakage; depression </t>
  </si>
  <si>
    <t xml:space="preserve">Marty D </t>
  </si>
  <si>
    <t xml:space="preserve">Issues with side effects </t>
  </si>
  <si>
    <t xml:space="preserve">Michael McAuliffe </t>
  </si>
  <si>
    <t xml:space="preserve">Germany </t>
  </si>
  <si>
    <t xml:space="preserve">Brachytherapy /EBRT/ADT </t>
  </si>
  <si>
    <t xml:space="preserve">Intermit ADT - holiday </t>
  </si>
  <si>
    <t xml:space="preserve">Michael McGuire </t>
  </si>
  <si>
    <t xml:space="preserve">Michael Turner </t>
  </si>
  <si>
    <t xml:space="preserve">USA (Mississippi) </t>
  </si>
  <si>
    <t xml:space="preserve">EBRT/ADT holiday </t>
  </si>
  <si>
    <t xml:space="preserve">Paul C </t>
  </si>
  <si>
    <t xml:space="preserve">Peter Cassidy </t>
  </si>
  <si>
    <t xml:space="preserve">ZERO </t>
  </si>
  <si>
    <t xml:space="preserve">Raf Adame </t>
  </si>
  <si>
    <t xml:space="preserve">EBRT - Calypso? </t>
  </si>
  <si>
    <t xml:space="preserve">Rick Dancer </t>
  </si>
  <si>
    <t xml:space="preserve">Ron Wagner </t>
  </si>
  <si>
    <t xml:space="preserve">USA (Wyoming) </t>
  </si>
  <si>
    <t xml:space="preserve">Russell Windle </t>
  </si>
  <si>
    <t xml:space="preserve">Profound ED </t>
  </si>
  <si>
    <t xml:space="preserve">Scot Kinnaman </t>
  </si>
  <si>
    <t xml:space="preserve">EBRT/ADT: ED </t>
  </si>
  <si>
    <t xml:space="preserve">Scotty Allen </t>
  </si>
  <si>
    <t xml:space="preserve">Simon Lord </t>
  </si>
  <si>
    <t xml:space="preserve">Steve K </t>
  </si>
  <si>
    <t xml:space="preserve">Steven Bennet </t>
  </si>
  <si>
    <t xml:space="preserve">Ted Mills </t>
  </si>
  <si>
    <t xml:space="preserve">No major SE </t>
  </si>
  <si>
    <t xml:space="preserve">Tim Castleman </t>
  </si>
  <si>
    <t xml:space="preserve">D2 </t>
  </si>
  <si>
    <t xml:space="preserve">Tim Keeffer </t>
  </si>
  <si>
    <t xml:space="preserve">Tom Cat </t>
  </si>
  <si>
    <t xml:space="preserve">Focal Cryotherapy </t>
  </si>
  <si>
    <t xml:space="preserve">Waiting for insurance </t>
  </si>
  <si>
    <t xml:space="preserve">Tracy Honeycutt </t>
  </si>
  <si>
    <t xml:space="preserve">Wes Hardin </t>
  </si>
  <si>
    <t xml:space="preserve">T3b </t>
  </si>
  <si>
    <t xml:space="preserve">Degarelix stopped: ADT and Steroids </t>
  </si>
  <si>
    <t xml:space="preserve">Allister Murphy </t>
  </si>
  <si>
    <t xml:space="preserve">Britain (N.Ireland) </t>
  </si>
  <si>
    <t xml:space="preserve">Andrew Mr </t>
  </si>
  <si>
    <t xml:space="preserve">No mention of any SEs </t>
  </si>
  <si>
    <t xml:space="preserve">Arthur Clayton </t>
  </si>
  <si>
    <t xml:space="preserve">Minor ED/continence issues </t>
  </si>
  <si>
    <t xml:space="preserve">Bill M </t>
  </si>
  <si>
    <t xml:space="preserve">Korea </t>
  </si>
  <si>
    <t xml:space="preserve">Intermit ADT </t>
  </si>
  <si>
    <t xml:space="preserve">Bill R </t>
  </si>
  <si>
    <t xml:space="preserve">ED problems solved </t>
  </si>
  <si>
    <t xml:space="preserve">Dan Bryant </t>
  </si>
  <si>
    <t xml:space="preserve">ADT: Provenge trial </t>
  </si>
  <si>
    <t xml:space="preserve">David Baker </t>
  </si>
  <si>
    <t xml:space="preserve">Don S </t>
  </si>
  <si>
    <t xml:space="preserve">Ed March </t>
  </si>
  <si>
    <t xml:space="preserve">Eddie Scott </t>
  </si>
  <si>
    <t xml:space="preserve">Eric Cordingley </t>
  </si>
  <si>
    <t xml:space="preserve">ADT/IMRT/Brachy HDR </t>
  </si>
  <si>
    <t xml:space="preserve">Estrogen patches </t>
  </si>
  <si>
    <t xml:space="preserve">Fred Harding </t>
  </si>
  <si>
    <t xml:space="preserve">EBRT: no SE to speak of </t>
  </si>
  <si>
    <t xml:space="preserve">Greg Rutherford </t>
  </si>
  <si>
    <t xml:space="preserve">'All is well' </t>
  </si>
  <si>
    <t xml:space="preserve">Jay H </t>
  </si>
  <si>
    <t xml:space="preserve">Jeremy F </t>
  </si>
  <si>
    <t xml:space="preserve">South Africa </t>
  </si>
  <si>
    <t xml:space="preserve">Jim Wade </t>
  </si>
  <si>
    <t xml:space="preserve">Cialis alt days </t>
  </si>
  <si>
    <t xml:space="preserve">Johnny Appleseed </t>
  </si>
  <si>
    <t xml:space="preserve">EBRT/ADT:Incontinent:ED </t>
  </si>
  <si>
    <t xml:space="preserve">Kenneth Laliberte </t>
  </si>
  <si>
    <t xml:space="preserve">USA (Rhode Island) </t>
  </si>
  <si>
    <t xml:space="preserve">Kenneth Wilson </t>
  </si>
  <si>
    <t xml:space="preserve">Kent Williams </t>
  </si>
  <si>
    <t xml:space="preserve">Supplements/diet </t>
  </si>
  <si>
    <t xml:space="preserve">Kevin Kirby </t>
  </si>
  <si>
    <t xml:space="preserve">ADT/RALP/EBRT </t>
  </si>
  <si>
    <t xml:space="preserve">Larry Helber </t>
  </si>
  <si>
    <t xml:space="preserve">Max Hunter </t>
  </si>
  <si>
    <t xml:space="preserve">+/- 6.0 </t>
  </si>
  <si>
    <t xml:space="preserve">No sign of progression </t>
  </si>
  <si>
    <t xml:space="preserve">Michael Penny </t>
  </si>
  <si>
    <t xml:space="preserve">Early ED issues </t>
  </si>
  <si>
    <t xml:space="preserve">Mike Dr </t>
  </si>
  <si>
    <t xml:space="preserve">Parker Robinson </t>
  </si>
  <si>
    <t xml:space="preserve">Paul S </t>
  </si>
  <si>
    <t xml:space="preserve">None </t>
  </si>
  <si>
    <t xml:space="preserve">Richie Rich </t>
  </si>
  <si>
    <t xml:space="preserve">Rob MacRob </t>
  </si>
  <si>
    <t xml:space="preserve">EBRT(IMRT)/ADT </t>
  </si>
  <si>
    <t xml:space="preserve">Intermit DES: now with DCA </t>
  </si>
  <si>
    <t xml:space="preserve">Rob Parsons </t>
  </si>
  <si>
    <t xml:space="preserve">Scott Gibbins </t>
  </si>
  <si>
    <t xml:space="preserve">Steve S </t>
  </si>
  <si>
    <t xml:space="preserve">ADT: bone pains </t>
  </si>
  <si>
    <t xml:space="preserve">Timothy Hotujec </t>
  </si>
  <si>
    <t xml:space="preserve">&lt;0.03 </t>
  </si>
  <si>
    <t xml:space="preserve">Minimal side effects </t>
  </si>
  <si>
    <t xml:space="preserve">Tom Randall </t>
  </si>
  <si>
    <t xml:space="preserve">ED issues almost normalised </t>
  </si>
  <si>
    <t xml:space="preserve">William H </t>
  </si>
  <si>
    <t xml:space="preserve">ADT/SI/EBRT </t>
  </si>
  <si>
    <t xml:space="preserve">Al S </t>
  </si>
  <si>
    <t xml:space="preserve">Must read this amazing journey </t>
  </si>
  <si>
    <t xml:space="preserve">Alan Charlton </t>
  </si>
  <si>
    <t xml:space="preserve">Allan Simsee </t>
  </si>
  <si>
    <t xml:space="preserve">Allen Z </t>
  </si>
  <si>
    <t xml:space="preserve">Scan identifies possible lesion </t>
  </si>
  <si>
    <t xml:space="preserve">Anton Schwarz </t>
  </si>
  <si>
    <t xml:space="preserve">Minimal leakage: ED responding </t>
  </si>
  <si>
    <t xml:space="preserve">Bill Drummond </t>
  </si>
  <si>
    <t xml:space="preserve">Maybe another biopsy later </t>
  </si>
  <si>
    <t xml:space="preserve">Bill Herrin </t>
  </si>
  <si>
    <t xml:space="preserve">EBRT:Avodart:some ED </t>
  </si>
  <si>
    <t xml:space="preserve">Bob B </t>
  </si>
  <si>
    <t xml:space="preserve">38.4+ </t>
  </si>
  <si>
    <t xml:space="preserve">IntermittentADT/Diet </t>
  </si>
  <si>
    <t xml:space="preserve">Bob Safeway </t>
  </si>
  <si>
    <t xml:space="preserve">Bob Zupancic </t>
  </si>
  <si>
    <t xml:space="preserve">Bucci Gamms </t>
  </si>
  <si>
    <t xml:space="preserve">ED/injections </t>
  </si>
  <si>
    <t xml:space="preserve">Chris O'Dell </t>
  </si>
  <si>
    <t xml:space="preserve">EBRT CyberKnife? </t>
  </si>
  <si>
    <t xml:space="preserve">Mixed Side Effects </t>
  </si>
  <si>
    <t xml:space="preserve">Dave Landrum </t>
  </si>
  <si>
    <t xml:space="preserve">Chemotherapy </t>
  </si>
  <si>
    <t xml:space="preserve">David Jeffery </t>
  </si>
  <si>
    <t xml:space="preserve">ED OK with Viagra </t>
  </si>
  <si>
    <t xml:space="preserve">David Murphy </t>
  </si>
  <si>
    <t xml:space="preserve">David Sinnot </t>
  </si>
  <si>
    <t xml:space="preserve">No support for AS </t>
  </si>
  <si>
    <t xml:space="preserve">Dennis Cunningham </t>
  </si>
  <si>
    <t xml:space="preserve">EBRT:ADT: Chemotherapy </t>
  </si>
  <si>
    <t xml:space="preserve">Frank Streiff </t>
  </si>
  <si>
    <t xml:space="preserve">Gary Komaniecki </t>
  </si>
  <si>
    <t xml:space="preserve">T3/T4 </t>
  </si>
  <si>
    <t xml:space="preserve">ADT3 </t>
  </si>
  <si>
    <t xml:space="preserve">Gordon McLeod </t>
  </si>
  <si>
    <t xml:space="preserve">Surgery was AS </t>
  </si>
  <si>
    <t xml:space="preserve">Harv V </t>
  </si>
  <si>
    <t xml:space="preserve">J P </t>
  </si>
  <si>
    <t xml:space="preserve">Jeff Novak </t>
  </si>
  <si>
    <t xml:space="preserve">Chemo/ADT trial </t>
  </si>
  <si>
    <t xml:space="preserve">Jerry Perisho </t>
  </si>
  <si>
    <t xml:space="preserve">John Williams </t>
  </si>
  <si>
    <t xml:space="preserve">USA (New Mexico) </t>
  </si>
  <si>
    <t xml:space="preserve">Julios Williams </t>
  </si>
  <si>
    <t xml:space="preserve">Rising </t>
  </si>
  <si>
    <t xml:space="preserve">back on ADT: bad scans </t>
  </si>
  <si>
    <t xml:space="preserve">Larry Carl </t>
  </si>
  <si>
    <t xml:space="preserve">ED issues improving </t>
  </si>
  <si>
    <t xml:space="preserve">Lee Rickett </t>
  </si>
  <si>
    <t xml:space="preserve">Failed ADT/EBRT/Chemo </t>
  </si>
  <si>
    <t xml:space="preserve">Mark Maldonado </t>
  </si>
  <si>
    <t xml:space="preserve">USA (Nebraska) </t>
  </si>
  <si>
    <t xml:space="preserve">2nd biopsy negative </t>
  </si>
  <si>
    <t xml:space="preserve">Mick Smith </t>
  </si>
  <si>
    <t xml:space="preserve">Some incontinence/ED </t>
  </si>
  <si>
    <t xml:space="preserve">Mike C </t>
  </si>
  <si>
    <t xml:space="preserve">ADT: ED incontinence </t>
  </si>
  <si>
    <t xml:space="preserve">Neil Connell </t>
  </si>
  <si>
    <t xml:space="preserve">Paul Howarth </t>
  </si>
  <si>
    <t xml:space="preserve">Paul M </t>
  </si>
  <si>
    <t xml:space="preserve">Taekwondo - some ED </t>
  </si>
  <si>
    <t xml:space="preserve">PJ </t>
  </si>
  <si>
    <t xml:space="preserve">Rick Callahan </t>
  </si>
  <si>
    <t xml:space="preserve">No issues </t>
  </si>
  <si>
    <t xml:space="preserve">Robert S </t>
  </si>
  <si>
    <t xml:space="preserve">Ron Marshall </t>
  </si>
  <si>
    <t xml:space="preserve">Cialis improves ED </t>
  </si>
  <si>
    <t xml:space="preserve">Ronald Johnson </t>
  </si>
  <si>
    <t xml:space="preserve">Ronald Mitchell </t>
  </si>
  <si>
    <t xml:space="preserve">Brachytherapy was AS </t>
  </si>
  <si>
    <t xml:space="preserve">Some urinary issues:no ED </t>
  </si>
  <si>
    <t xml:space="preserve">Shawn Comrie </t>
  </si>
  <si>
    <t xml:space="preserve">South Africa (KZN) </t>
  </si>
  <si>
    <t xml:space="preserve">Off DES: on Provenge </t>
  </si>
  <si>
    <t xml:space="preserve">Tom Lancaster </t>
  </si>
  <si>
    <t xml:space="preserve">Tom Sharp </t>
  </si>
  <si>
    <t xml:space="preserve">Tony Ryan </t>
  </si>
  <si>
    <t xml:space="preserve">Thailand </t>
  </si>
  <si>
    <t xml:space="preserve">ADT and usual SE </t>
  </si>
  <si>
    <t xml:space="preserve">Tony Sawyer </t>
  </si>
  <si>
    <t xml:space="preserve">Andy Grant </t>
  </si>
  <si>
    <t xml:space="preserve">Ed problems </t>
  </si>
  <si>
    <t xml:space="preserve">Bill Schmid </t>
  </si>
  <si>
    <t xml:space="preserve">C Jay P </t>
  </si>
  <si>
    <t xml:space="preserve">Some issues </t>
  </si>
  <si>
    <t xml:space="preserve">Chris Merrow </t>
  </si>
  <si>
    <t xml:space="preserve">David Hawkins </t>
  </si>
  <si>
    <t xml:space="preserve">Degarelix </t>
  </si>
  <si>
    <t xml:space="preserve">Eric Sondeen </t>
  </si>
  <si>
    <t xml:space="preserve">Gary Neale </t>
  </si>
  <si>
    <t xml:space="preserve">Mexico </t>
  </si>
  <si>
    <t xml:space="preserve">Incontinent </t>
  </si>
  <si>
    <t xml:space="preserve">George Scott </t>
  </si>
  <si>
    <t xml:space="preserve">Surgery/Abiraterone Trial </t>
  </si>
  <si>
    <t xml:space="preserve">Greg D </t>
  </si>
  <si>
    <t xml:space="preserve">Off Finasteride </t>
  </si>
  <si>
    <t xml:space="preserve">Hank Hancock </t>
  </si>
  <si>
    <t xml:space="preserve">ED but not an issue </t>
  </si>
  <si>
    <t xml:space="preserve">John Pearce </t>
  </si>
  <si>
    <t xml:space="preserve">Early stage incontinence </t>
  </si>
  <si>
    <t xml:space="preserve">Keith Lindamer </t>
  </si>
  <si>
    <t xml:space="preserve">Proton Beam was NanoKnife IRE </t>
  </si>
  <si>
    <t xml:space="preserve">No sid effects </t>
  </si>
  <si>
    <t xml:space="preserve">Keith Tweed </t>
  </si>
  <si>
    <t xml:space="preserve">Kevin Horner </t>
  </si>
  <si>
    <t xml:space="preserve">USA (South Dakota) </t>
  </si>
  <si>
    <t xml:space="preserve">Kevin Salter </t>
  </si>
  <si>
    <t xml:space="preserve">Active Surveillance was PBT </t>
  </si>
  <si>
    <t xml:space="preserve">No further biopsy </t>
  </si>
  <si>
    <t xml:space="preserve">Lynn Reid </t>
  </si>
  <si>
    <t xml:space="preserve">Mack Harper </t>
  </si>
  <si>
    <t xml:space="preserve">Uses Levitra - always has </t>
  </si>
  <si>
    <t xml:space="preserve">Mark Denton </t>
  </si>
  <si>
    <t xml:space="preserve">"Lost no ""manhood points"" " </t>
  </si>
  <si>
    <t xml:space="preserve">Mark N </t>
  </si>
  <si>
    <t xml:space="preserve">Re-seed:ED/urinary </t>
  </si>
  <si>
    <t xml:space="preserve">Michael Drummond </t>
  </si>
  <si>
    <t xml:space="preserve">No ED: no problems </t>
  </si>
  <si>
    <t xml:space="preserve">Norman Shapiro </t>
  </si>
  <si>
    <t xml:space="preserve">Intermit ADT: pomegranate </t>
  </si>
  <si>
    <t xml:space="preserve">Pat Priestley </t>
  </si>
  <si>
    <t xml:space="preserve">USA (Alaska) </t>
  </si>
  <si>
    <t xml:space="preserve">No major problems </t>
  </si>
  <si>
    <t xml:space="preserve">Paul Houy </t>
  </si>
  <si>
    <t xml:space="preserve">Philip Press </t>
  </si>
  <si>
    <t xml:space="preserve">No ED but climacturia </t>
  </si>
  <si>
    <t xml:space="preserve">Rich B </t>
  </si>
  <si>
    <t xml:space="preserve">ED/Peyronies </t>
  </si>
  <si>
    <t xml:space="preserve">Richard B </t>
  </si>
  <si>
    <t xml:space="preserve">Minimal effects </t>
  </si>
  <si>
    <t xml:space="preserve">Richard Bercuson </t>
  </si>
  <si>
    <t xml:space="preserve">Cryotherapy:ED: rising PSA </t>
  </si>
  <si>
    <t xml:space="preserve">Richard UK Man </t>
  </si>
  <si>
    <t xml:space="preserve">Incontinence: ED : anger </t>
  </si>
  <si>
    <t xml:space="preserve">Rip Smith </t>
  </si>
  <si>
    <t xml:space="preserve">All going well </t>
  </si>
  <si>
    <t xml:space="preserve">Robert Crew </t>
  </si>
  <si>
    <t xml:space="preserve">Rod MacTavish </t>
  </si>
  <si>
    <t xml:space="preserve">Ron Crane </t>
  </si>
  <si>
    <t xml:space="preserve">Steve C </t>
  </si>
  <si>
    <t xml:space="preserve">Some leakage and ED </t>
  </si>
  <si>
    <t xml:space="preserve">Steven K </t>
  </si>
  <si>
    <t xml:space="preserve">Some blood in urine </t>
  </si>
  <si>
    <t xml:space="preserve">Tom Lisett </t>
  </si>
  <si>
    <t xml:space="preserve">Some ED/incont </t>
  </si>
  <si>
    <t xml:space="preserve">Tony Jupp </t>
  </si>
  <si>
    <t xml:space="preserve">Bassam Hassouna </t>
  </si>
  <si>
    <t xml:space="preserve">Kuwait </t>
  </si>
  <si>
    <t xml:space="preserve">Cryotherapy/ADT </t>
  </si>
  <si>
    <t xml:space="preserve">Bill Mood </t>
  </si>
  <si>
    <t xml:space="preserve">Slight leakage: no comment on ED </t>
  </si>
  <si>
    <t xml:space="preserve">Bob Eyetat </t>
  </si>
  <si>
    <t xml:space="preserve">Cryotherapy - Focal </t>
  </si>
  <si>
    <t xml:space="preserve">Prostatitis </t>
  </si>
  <si>
    <t xml:space="preserve">Bob Macomber </t>
  </si>
  <si>
    <t xml:space="preserve">No ED mention: some incont </t>
  </si>
  <si>
    <t xml:space="preserve">Bob Robert </t>
  </si>
  <si>
    <t xml:space="preserve">Bob Weeks </t>
  </si>
  <si>
    <t xml:space="preserve">EBRT: no serious SE </t>
  </si>
  <si>
    <t xml:space="preserve">Brent Pettigrew </t>
  </si>
  <si>
    <t xml:space="preserve">Christopher West </t>
  </si>
  <si>
    <t xml:space="preserve">EBRT/ADT/Chemo </t>
  </si>
  <si>
    <t xml:space="preserve">Dan Lock </t>
  </si>
  <si>
    <t xml:space="preserve">Urinary and ED issues </t>
  </si>
  <si>
    <t xml:space="preserve">Ed Moehagen </t>
  </si>
  <si>
    <t xml:space="preserve">Gene C </t>
  </si>
  <si>
    <t xml:space="preserve">USA (Arkansas) </t>
  </si>
  <si>
    <t xml:space="preserve">George Hardy </t>
  </si>
  <si>
    <t xml:space="preserve">Gym Hog-It </t>
  </si>
  <si>
    <t xml:space="preserve">Hugh Armitage </t>
  </si>
  <si>
    <t xml:space="preserve">T1a </t>
  </si>
  <si>
    <t xml:space="preserve">Negative 2nd and 3rd Biopsy </t>
  </si>
  <si>
    <t xml:space="preserve">Jeffrey Rafsky </t>
  </si>
  <si>
    <t xml:space="preserve">Jim Marsh </t>
  </si>
  <si>
    <t xml:space="preserve">No serious problems </t>
  </si>
  <si>
    <t xml:space="preserve">John Fisher </t>
  </si>
  <si>
    <t xml:space="preserve">Karl G </t>
  </si>
  <si>
    <t xml:space="preserve">Sweden </t>
  </si>
  <si>
    <t xml:space="preserve">EBRT: ED/leakage </t>
  </si>
  <si>
    <t xml:space="preserve">Ken Simon </t>
  </si>
  <si>
    <t xml:space="preserve">Larry Hales </t>
  </si>
  <si>
    <t xml:space="preserve">USA (Hawaii) </t>
  </si>
  <si>
    <t xml:space="preserve">EBRT/HDR was PBT </t>
  </si>
  <si>
    <t xml:space="preserve">Some ED - Cialis </t>
  </si>
  <si>
    <t xml:space="preserve">Lionel Repasky </t>
  </si>
  <si>
    <t xml:space="preserve">ED response to Trimix </t>
  </si>
  <si>
    <t xml:space="preserve">Marc Jordan </t>
  </si>
  <si>
    <t xml:space="preserve">USA (West Virginia) </t>
  </si>
  <si>
    <t xml:space="preserve">Mark </t>
  </si>
  <si>
    <t xml:space="preserve">ADT/IMRT/Taxotere </t>
  </si>
  <si>
    <t xml:space="preserve">Mark Buckley </t>
  </si>
  <si>
    <t xml:space="preserve">Mark Freedkin </t>
  </si>
  <si>
    <t xml:space="preserve">Mike G </t>
  </si>
  <si>
    <t xml:space="preserve">Neil Wanless </t>
  </si>
  <si>
    <t xml:space="preserve">Canada (BC) </t>
  </si>
  <si>
    <t xml:space="preserve">Some ED/Incont </t>
  </si>
  <si>
    <t xml:space="preserve">Paul A </t>
  </si>
  <si>
    <t xml:space="preserve">Paul Foley </t>
  </si>
  <si>
    <t xml:space="preserve">Phil Clarke </t>
  </si>
  <si>
    <t xml:space="preserve">Phillip Popp </t>
  </si>
  <si>
    <t xml:space="preserve">None mentioned </t>
  </si>
  <si>
    <t xml:space="preserve">Randall Lee </t>
  </si>
  <si>
    <t xml:space="preserve">ED improving </t>
  </si>
  <si>
    <t xml:space="preserve">Ray Jones </t>
  </si>
  <si>
    <t xml:space="preserve">Reinhard Poller </t>
  </si>
  <si>
    <t xml:space="preserve">Richard Schofield </t>
  </si>
  <si>
    <t xml:space="preserve">ADT/Chemo </t>
  </si>
  <si>
    <t xml:space="preserve">Rick Durbin </t>
  </si>
  <si>
    <t xml:space="preserve">Rick Goins </t>
  </si>
  <si>
    <t xml:space="preserve">EBRT(IMRT)+Brachy </t>
  </si>
  <si>
    <t xml:space="preserve">Robert Dean </t>
  </si>
  <si>
    <t xml:space="preserve">Repeat HIFU? </t>
  </si>
  <si>
    <t xml:space="preserve">Robert Krejci </t>
  </si>
  <si>
    <t xml:space="preserve">USA (Kentucky) </t>
  </si>
  <si>
    <t xml:space="preserve">Rupert D </t>
  </si>
  <si>
    <t xml:space="preserve">Scott Tickner </t>
  </si>
  <si>
    <t xml:space="preserve">Stephen Fletcher </t>
  </si>
  <si>
    <t xml:space="preserve">ED OK: artificial sphincter for incontinence </t>
  </si>
  <si>
    <t xml:space="preserve">Steve Oswalt </t>
  </si>
  <si>
    <t xml:space="preserve">Some incontinence and ED issues </t>
  </si>
  <si>
    <t xml:space="preserve">Steve Rowan </t>
  </si>
  <si>
    <t xml:space="preserve">ADT/Proton Beam </t>
  </si>
  <si>
    <t xml:space="preserve">&lt;0.05 </t>
  </si>
  <si>
    <t xml:space="preserve">ADT vacation </t>
  </si>
  <si>
    <t xml:space="preserve">Japan </t>
  </si>
  <si>
    <t xml:space="preserve">Terry C </t>
  </si>
  <si>
    <t xml:space="preserve">China </t>
  </si>
  <si>
    <t xml:space="preserve">ADT was AS </t>
  </si>
  <si>
    <t xml:space="preserve">No ADT vacation yet </t>
  </si>
  <si>
    <t xml:space="preserve">Terry Herbert </t>
  </si>
  <si>
    <t xml:space="preserve">Chemotherapy/Surgery </t>
  </si>
  <si>
    <t xml:space="preserve">EBRT:ADT:Chemotherapy </t>
  </si>
  <si>
    <t xml:space="preserve">Thomas Day </t>
  </si>
  <si>
    <t xml:space="preserve">Tim Thompson </t>
  </si>
  <si>
    <t xml:space="preserve">Tom Thomas </t>
  </si>
  <si>
    <t xml:space="preserve">Intermit ADT: Low T </t>
  </si>
  <si>
    <t xml:space="preserve">Tony Shores </t>
  </si>
  <si>
    <t xml:space="preserve">EBRT/ADT: ADT vacation </t>
  </si>
  <si>
    <t xml:space="preserve">Wendell Jeffries </t>
  </si>
  <si>
    <t xml:space="preserve">Al Savdie </t>
  </si>
  <si>
    <t xml:space="preserve">Brachytherapy - HDR/EBRT </t>
  </si>
  <si>
    <t xml:space="preserve">Alex MacKenzie </t>
  </si>
  <si>
    <t xml:space="preserve">Some leaking &amp; ED </t>
  </si>
  <si>
    <t xml:space="preserve">Allen Menendez </t>
  </si>
  <si>
    <t xml:space="preserve">Ant Kne </t>
  </si>
  <si>
    <t xml:space="preserve">Anthony Davis </t>
  </si>
  <si>
    <t xml:space="preserve">Bernard Power </t>
  </si>
  <si>
    <t xml:space="preserve">Bill McKinnon </t>
  </si>
  <si>
    <t xml:space="preserve">Proton Beam was AS </t>
  </si>
  <si>
    <t xml:space="preserve">Some bowel urgency </t>
  </si>
  <si>
    <t xml:space="preserve">Bob Dr </t>
  </si>
  <si>
    <t xml:space="preserve">Carey Murell </t>
  </si>
  <si>
    <t xml:space="preserve">CB Bunting </t>
  </si>
  <si>
    <t xml:space="preserve">Chris Shackleton </t>
  </si>
  <si>
    <t xml:space="preserve">Dave Arterburn </t>
  </si>
  <si>
    <t xml:space="preserve">David Twemlow </t>
  </si>
  <si>
    <t xml:space="preserve">David W </t>
  </si>
  <si>
    <t xml:space="preserve">Eddie Lafdahl </t>
  </si>
  <si>
    <t xml:space="preserve">Eddie Murray </t>
  </si>
  <si>
    <t xml:space="preserve">Frank Tarantino </t>
  </si>
  <si>
    <t xml:space="preserve">Severe ED </t>
  </si>
  <si>
    <t xml:space="preserve">Gary D </t>
  </si>
  <si>
    <t xml:space="preserve">George L </t>
  </si>
  <si>
    <t xml:space="preserve">Haresh K </t>
  </si>
  <si>
    <t xml:space="preserve">Harold Goldfaden </t>
  </si>
  <si>
    <t xml:space="preserve">No mention of ED </t>
  </si>
  <si>
    <t xml:space="preserve">John Stevenson </t>
  </si>
  <si>
    <t xml:space="preserve">Marian Grzelak </t>
  </si>
  <si>
    <t xml:space="preserve">Poland </t>
  </si>
  <si>
    <t xml:space="preserve">Surgery (failed) </t>
  </si>
  <si>
    <t xml:space="preserve">Michael Shannon </t>
  </si>
  <si>
    <t xml:space="preserve">IMRT/ED;Climacturia </t>
  </si>
  <si>
    <t xml:space="preserve">Mike K </t>
  </si>
  <si>
    <t xml:space="preserve">EBRT/Inter ADT: EDDepression </t>
  </si>
  <si>
    <t xml:space="preserve">Pete Carson </t>
  </si>
  <si>
    <t xml:space="preserve">Clinical trial:EBRT </t>
  </si>
  <si>
    <t xml:space="preserve">Ray Stingray </t>
  </si>
  <si>
    <t xml:space="preserve">ED NQR (Not Quie Right) </t>
  </si>
  <si>
    <t xml:space="preserve">Richard Phelan </t>
  </si>
  <si>
    <t xml:space="preserve">Rick Otey </t>
  </si>
  <si>
    <t xml:space="preserve">Rick Rick </t>
  </si>
  <si>
    <t xml:space="preserve">ADT/EBRT:metastases </t>
  </si>
  <si>
    <t xml:space="preserve">Robert Curtis </t>
  </si>
  <si>
    <t xml:space="preserve">Robert E </t>
  </si>
  <si>
    <t xml:space="preserve">Steve Berg </t>
  </si>
  <si>
    <t xml:space="preserve">Steven Thomson </t>
  </si>
  <si>
    <t xml:space="preserve">IMRT/Trial/ADT </t>
  </si>
  <si>
    <t xml:space="preserve">Terry Allen </t>
  </si>
  <si>
    <t xml:space="preserve">Tim Briggs </t>
  </si>
  <si>
    <t xml:space="preserve">Slight proctitis </t>
  </si>
  <si>
    <t xml:space="preserve">Tim Hillen </t>
  </si>
  <si>
    <t xml:space="preserve">Tom Sullivan </t>
  </si>
  <si>
    <t xml:space="preserve">ADT Ses </t>
  </si>
  <si>
    <t xml:space="preserve">Woody I </t>
  </si>
  <si>
    <t xml:space="preserve">Proton Beam was HIFU </t>
  </si>
  <si>
    <t xml:space="preserve">Alan Genva </t>
  </si>
  <si>
    <t xml:space="preserve">ADT vacation: SE as expected </t>
  </si>
  <si>
    <t xml:space="preserve">Alan J </t>
  </si>
  <si>
    <t xml:space="preserve">Albert Pugh </t>
  </si>
  <si>
    <t xml:space="preserve">Penile Implant for ED </t>
  </si>
  <si>
    <t xml:space="preserve">Bill Jordan </t>
  </si>
  <si>
    <t xml:space="preserve">No ED with help </t>
  </si>
  <si>
    <t xml:space="preserve">Bill T </t>
  </si>
  <si>
    <t xml:space="preserve">Bob Thurmond </t>
  </si>
  <si>
    <t xml:space="preserve">ADT2 </t>
  </si>
  <si>
    <t xml:space="preserve">Brian Marshall </t>
  </si>
  <si>
    <t xml:space="preserve">Chris Bitner </t>
  </si>
  <si>
    <t xml:space="preserve">Chuck Wonderly </t>
  </si>
  <si>
    <t xml:space="preserve">Dann Dixon </t>
  </si>
  <si>
    <t xml:space="preserve">Was depressed - no longer </t>
  </si>
  <si>
    <t xml:space="preserve">Danny Staggs </t>
  </si>
  <si>
    <t xml:space="preserve">Implant cured ED </t>
  </si>
  <si>
    <t xml:space="preserve">Dave Curtis </t>
  </si>
  <si>
    <t xml:space="preserve">USA (Delaware) </t>
  </si>
  <si>
    <t xml:space="preserve">EBRT/ADT/Diet </t>
  </si>
  <si>
    <t xml:space="preserve">David Bashover </t>
  </si>
  <si>
    <t xml:space="preserve">ED sorted with Viagra </t>
  </si>
  <si>
    <t xml:space="preserve">David King </t>
  </si>
  <si>
    <t xml:space="preserve">EBRT - no SE listed: PSA concern </t>
  </si>
  <si>
    <t xml:space="preserve">David Lynch </t>
  </si>
  <si>
    <t xml:space="preserve">Off ADT </t>
  </si>
  <si>
    <t xml:space="preserve">David Price </t>
  </si>
  <si>
    <t xml:space="preserve">EBRT: Strictures </t>
  </si>
  <si>
    <t xml:space="preserve">David Purgatory </t>
  </si>
  <si>
    <t xml:space="preserve">Don Tab </t>
  </si>
  <si>
    <t xml:space="preserve">Intermit ADT - on vacation </t>
  </si>
  <si>
    <t xml:space="preserve">Eitan Lachmi </t>
  </si>
  <si>
    <t xml:space="preserve">Israel </t>
  </si>
  <si>
    <t xml:space="preserve">Surgery (Perineal) </t>
  </si>
  <si>
    <t xml:space="preserve">Eric Taylor </t>
  </si>
  <si>
    <t xml:space="preserve">Brachytherapy/EBRT </t>
  </si>
  <si>
    <t xml:space="preserve">Eulas Watson </t>
  </si>
  <si>
    <t xml:space="preserve">ADT/EBRT: ED </t>
  </si>
  <si>
    <t xml:space="preserve">Frank F </t>
  </si>
  <si>
    <t xml:space="preserve">Cryotherapy was AS </t>
  </si>
  <si>
    <t xml:space="preserve">c </t>
  </si>
  <si>
    <t xml:space="preserve">Uses Cialis for ED </t>
  </si>
  <si>
    <t xml:space="preserve">Fred B </t>
  </si>
  <si>
    <t xml:space="preserve">Still some ED issues </t>
  </si>
  <si>
    <t xml:space="preserve">Gary C </t>
  </si>
  <si>
    <t xml:space="preserve">2nd Negative biopsy </t>
  </si>
  <si>
    <t xml:space="preserve">Gary I </t>
  </si>
  <si>
    <t xml:space="preserve">Active Surveillance was LR Surgery </t>
  </si>
  <si>
    <t xml:space="preserve">GD </t>
  </si>
  <si>
    <t xml:space="preserve">No second biopsy yet </t>
  </si>
  <si>
    <t xml:space="preserve">Geoff Iverson </t>
  </si>
  <si>
    <t xml:space="preserve">Geoffrey Cotterman </t>
  </si>
  <si>
    <t xml:space="preserve">ADT: no problems </t>
  </si>
  <si>
    <t xml:space="preserve">Gordon Kerr </t>
  </si>
  <si>
    <t xml:space="preserve">Alkaline Diet </t>
  </si>
  <si>
    <t xml:space="preserve">Ian Yearwood </t>
  </si>
  <si>
    <t xml:space="preserve">Intermittent ED: concern about failure </t>
  </si>
  <si>
    <t xml:space="preserve">Jake Hannam </t>
  </si>
  <si>
    <t xml:space="preserve">ED/some incontinence </t>
  </si>
  <si>
    <t xml:space="preserve">James Castleberry </t>
  </si>
  <si>
    <t xml:space="preserve">EBRT: ?SRT </t>
  </si>
  <si>
    <t xml:space="preserve">James Pen </t>
  </si>
  <si>
    <t xml:space="preserve">Singapore </t>
  </si>
  <si>
    <t xml:space="preserve">Minor ED </t>
  </si>
  <si>
    <t xml:space="preserve">Jim D </t>
  </si>
  <si>
    <t xml:space="preserve">John V </t>
  </si>
  <si>
    <t xml:space="preserve">Jose Ochoa </t>
  </si>
  <si>
    <t xml:space="preserve">Inter ADT:EBRT </t>
  </si>
  <si>
    <t xml:space="preserve">Lenny Hirsch </t>
  </si>
  <si>
    <t xml:space="preserve">Mark Witz </t>
  </si>
  <si>
    <t xml:space="preserve">No leaks/ED trying Viagra </t>
  </si>
  <si>
    <t xml:space="preserve">Nick Perich </t>
  </si>
  <si>
    <t xml:space="preserve">Cryotherapy </t>
  </si>
  <si>
    <t xml:space="preserve">Pete G </t>
  </si>
  <si>
    <t xml:space="preserve">Phil C </t>
  </si>
  <si>
    <t xml:space="preserve">2nd opinion;atypia </t>
  </si>
  <si>
    <t xml:space="preserve">Richard F </t>
  </si>
  <si>
    <t xml:space="preserve">Some early urinary issues </t>
  </si>
  <si>
    <t xml:space="preserve">Rob Harpur </t>
  </si>
  <si>
    <t xml:space="preserve">EBRT/ED: leakage </t>
  </si>
  <si>
    <t xml:space="preserve">Ron D </t>
  </si>
  <si>
    <t xml:space="preserve">Significant ED </t>
  </si>
  <si>
    <t xml:space="preserve">Steve Shepherd </t>
  </si>
  <si>
    <t xml:space="preserve">Sudhanshu Gour </t>
  </si>
  <si>
    <t xml:space="preserve">'Not without sacrifices' </t>
  </si>
  <si>
    <t xml:space="preserve">Wayne Belanger </t>
  </si>
  <si>
    <t xml:space="preserve">Some ED/Peyronie's </t>
  </si>
  <si>
    <t xml:space="preserve">Alan Meyer </t>
  </si>
  <si>
    <t xml:space="preserve">Andrew McConnell </t>
  </si>
  <si>
    <t xml:space="preserve">Andy Ripley </t>
  </si>
  <si>
    <t xml:space="preserve">&lt;7.0 </t>
  </si>
  <si>
    <t xml:space="preserve">Inter ADT </t>
  </si>
  <si>
    <t xml:space="preserve">Anthony Baker </t>
  </si>
  <si>
    <t xml:space="preserve">Bill Abraham </t>
  </si>
  <si>
    <t xml:space="preserve">Caverject for ED </t>
  </si>
  <si>
    <t xml:space="preserve">Calvin W </t>
  </si>
  <si>
    <t xml:space="preserve">Chris Butteriss </t>
  </si>
  <si>
    <t xml:space="preserve">EBRT:ADT </t>
  </si>
  <si>
    <t xml:space="preserve">Dave B </t>
  </si>
  <si>
    <t xml:space="preserve">3rd negative biopsy </t>
  </si>
  <si>
    <t xml:space="preserve">David M </t>
  </si>
  <si>
    <t xml:space="preserve">Some urinary/ED </t>
  </si>
  <si>
    <t xml:space="preserve">David Munoz </t>
  </si>
  <si>
    <t xml:space="preserve">ADT?/ED </t>
  </si>
  <si>
    <t xml:space="preserve">David N </t>
  </si>
  <si>
    <t xml:space="preserve">PSA rising concern: ED </t>
  </si>
  <si>
    <t xml:space="preserve">David White </t>
  </si>
  <si>
    <t xml:space="preserve">Dennis Moore </t>
  </si>
  <si>
    <t xml:space="preserve">Inter ADT: EBRT for met </t>
  </si>
  <si>
    <t xml:space="preserve">Don Greggs </t>
  </si>
  <si>
    <t xml:space="preserve">Erik Leisure </t>
  </si>
  <si>
    <t xml:space="preserve">Geoff H </t>
  </si>
  <si>
    <t xml:space="preserve">ED: some leakage </t>
  </si>
  <si>
    <t xml:space="preserve">Gerry Piwowarczyk </t>
  </si>
  <si>
    <t xml:space="preserve">Hugh J </t>
  </si>
  <si>
    <t xml:space="preserve">James Schwartz </t>
  </si>
  <si>
    <t xml:space="preserve">Jeff Travasos </t>
  </si>
  <si>
    <t xml:space="preserve">EBRT - IMRT/Brachy </t>
  </si>
  <si>
    <t xml:space="preserve">Flomax for urinary issues </t>
  </si>
  <si>
    <t xml:space="preserve">Jeffrey Sauser </t>
  </si>
  <si>
    <t xml:space="preserve">Had prostatitis </t>
  </si>
  <si>
    <t xml:space="preserve">Jim Lynn </t>
  </si>
  <si>
    <t xml:space="preserve">EBRT/ADT: ED: implant </t>
  </si>
  <si>
    <t xml:space="preserve">Jim Mulcahy </t>
  </si>
  <si>
    <t xml:space="preserve">&lt; 0.1 </t>
  </si>
  <si>
    <t xml:space="preserve">ED usually no problem </t>
  </si>
  <si>
    <t xml:space="preserve">JK </t>
  </si>
  <si>
    <t xml:space="preserve">No significant s/effects </t>
  </si>
  <si>
    <t xml:space="preserve">Johan Meyer </t>
  </si>
  <si>
    <t xml:space="preserve">Proton Beam/No SE </t>
  </si>
  <si>
    <t xml:space="preserve">John Barna-Lloyd </t>
  </si>
  <si>
    <t xml:space="preserve">?Inter ADT </t>
  </si>
  <si>
    <t xml:space="preserve">John Haden </t>
  </si>
  <si>
    <t xml:space="preserve">Set for mid-July </t>
  </si>
  <si>
    <t xml:space="preserve">John Hayes </t>
  </si>
  <si>
    <t xml:space="preserve">USA (Vermont) </t>
  </si>
  <si>
    <t xml:space="preserve">Repeat HIFU salvage: no SE </t>
  </si>
  <si>
    <t xml:space="preserve">John McKinnon </t>
  </si>
  <si>
    <t xml:space="preserve">John Monroe </t>
  </si>
  <si>
    <t xml:space="preserve">Rectal blood spots </t>
  </si>
  <si>
    <t xml:space="preserve">John Stevens </t>
  </si>
  <si>
    <t xml:space="preserve">2nd bio - no change </t>
  </si>
  <si>
    <t xml:space="preserve">Chemo/EBRT/ADT: ED </t>
  </si>
  <si>
    <t xml:space="preserve">Joseph Krak </t>
  </si>
  <si>
    <t xml:space="preserve">Intermit ADT: on vacation </t>
  </si>
  <si>
    <t xml:space="preserve">Julian Spain </t>
  </si>
  <si>
    <t xml:space="preserve">Ken Tescher </t>
  </si>
  <si>
    <t xml:space="preserve">No problems: ED manageable </t>
  </si>
  <si>
    <t xml:space="preserve">Lee Pullen </t>
  </si>
  <si>
    <t xml:space="preserve">Had strictures </t>
  </si>
  <si>
    <t xml:space="preserve">Len Airey </t>
  </si>
  <si>
    <t xml:space="preserve">Brachytherapy/ADT </t>
  </si>
  <si>
    <t xml:space="preserve">Martin Sachs </t>
  </si>
  <si>
    <t xml:space="preserve">Michael L </t>
  </si>
  <si>
    <t xml:space="preserve">Hernia: some ED </t>
  </si>
  <si>
    <t xml:space="preserve">Michael Oei </t>
  </si>
  <si>
    <t xml:space="preserve">Miguel R </t>
  </si>
  <si>
    <t xml:space="preserve">Mikey S </t>
  </si>
  <si>
    <t xml:space="preserve">Nigel H </t>
  </si>
  <si>
    <t xml:space="preserve">Paul Rhodes </t>
  </si>
  <si>
    <t xml:space="preserve">ADT/EBRT(IMRT) </t>
  </si>
  <si>
    <t xml:space="preserve">Peter Llewellyn </t>
  </si>
  <si>
    <t xml:space="preserve">Malta </t>
  </si>
  <si>
    <t xml:space="preserve">Peter Najar </t>
  </si>
  <si>
    <t xml:space="preserve">Peter Wenz </t>
  </si>
  <si>
    <t xml:space="preserve">Phil M </t>
  </si>
  <si>
    <t xml:space="preserve">Ralph Mole </t>
  </si>
  <si>
    <t xml:space="preserve">Richard Brock </t>
  </si>
  <si>
    <t xml:space="preserve">Richard Coleman </t>
  </si>
  <si>
    <t xml:space="preserve">EBRT/Brachy: ED </t>
  </si>
  <si>
    <t xml:space="preserve">Richard Perbix </t>
  </si>
  <si>
    <t xml:space="preserve">ED issues - injection rx </t>
  </si>
  <si>
    <t xml:space="preserve">Robert Powers </t>
  </si>
  <si>
    <t xml:space="preserve">ADT/Diet </t>
  </si>
  <si>
    <t xml:space="preserve">Sadeq Sadeq </t>
  </si>
  <si>
    <t xml:space="preserve">Palestine </t>
  </si>
  <si>
    <t xml:space="preserve">Next PSA November </t>
  </si>
  <si>
    <t xml:space="preserve">Six Gleason </t>
  </si>
  <si>
    <t xml:space="preserve">No more biopsies: ED </t>
  </si>
  <si>
    <t xml:space="preserve">Stephen Hughes </t>
  </si>
  <si>
    <t xml:space="preserve">ED: some incontinence </t>
  </si>
  <si>
    <t xml:space="preserve">Steve Mac </t>
  </si>
  <si>
    <t xml:space="preserve">Diet:2nd biopsy neg </t>
  </si>
  <si>
    <t xml:space="preserve">Steve Swift </t>
  </si>
  <si>
    <t xml:space="preserve">USA (Maine) </t>
  </si>
  <si>
    <t xml:space="preserve">Implant for ED/incont. </t>
  </si>
  <si>
    <t xml:space="preserve">Steven Snyder </t>
  </si>
  <si>
    <t xml:space="preserve">Bladder problems </t>
  </si>
  <si>
    <t xml:space="preserve">Stu Crawford </t>
  </si>
  <si>
    <t xml:space="preserve">Tom E </t>
  </si>
  <si>
    <t xml:space="preserve">Tony Jay </t>
  </si>
  <si>
    <t xml:space="preserve">75% erectile recovery </t>
  </si>
  <si>
    <t xml:space="preserve">Wolf U </t>
  </si>
  <si>
    <t xml:space="preserve">ADT/EBRT/Chemo(Jevtana) </t>
  </si>
  <si>
    <t xml:space="preserve">Amador Montejano </t>
  </si>
  <si>
    <t xml:space="preserve">Andy Cooper </t>
  </si>
  <si>
    <t xml:space="preserve">Some leakage; no ED </t>
  </si>
  <si>
    <t xml:space="preserve">B H </t>
  </si>
  <si>
    <t xml:space="preserve">No side effects mentioned </t>
  </si>
  <si>
    <t xml:space="preserve">Bill Perrill </t>
  </si>
  <si>
    <t xml:space="preserve">Significant ED and hernia </t>
  </si>
  <si>
    <t xml:space="preserve">Bob C </t>
  </si>
  <si>
    <t xml:space="preserve">Bob Jones </t>
  </si>
  <si>
    <t xml:space="preserve">Bob K </t>
  </si>
  <si>
    <t xml:space="preserve">Bob NJ </t>
  </si>
  <si>
    <t xml:space="preserve">Bob Waterstone </t>
  </si>
  <si>
    <t xml:space="preserve">Loss of ejaculate: man boobs </t>
  </si>
  <si>
    <t xml:space="preserve">Bob Wood </t>
  </si>
  <si>
    <t xml:space="preserve">Proscar </t>
  </si>
  <si>
    <t xml:space="preserve">Brian Saunders </t>
  </si>
  <si>
    <t xml:space="preserve">Varies </t>
  </si>
  <si>
    <t xml:space="preserve">Charles No </t>
  </si>
  <si>
    <t xml:space="preserve">Proton Beam and ADT </t>
  </si>
  <si>
    <t xml:space="preserve">Christian Ellefson </t>
  </si>
  <si>
    <t xml:space="preserve">Some leakage/ED not mentioned </t>
  </si>
  <si>
    <t xml:space="preserve">Christopher Edwards </t>
  </si>
  <si>
    <t xml:space="preserve">6 biopsies: No cancer found in 4 </t>
  </si>
  <si>
    <t xml:space="preserve">Christopher Ivy </t>
  </si>
  <si>
    <t xml:space="preserve">Curtis Miller </t>
  </si>
  <si>
    <t xml:space="preserve">ED coming along - Cialis </t>
  </si>
  <si>
    <t xml:space="preserve">Daniel Sencier </t>
  </si>
  <si>
    <t xml:space="preserve">TURP before EBRT </t>
  </si>
  <si>
    <t xml:space="preserve">Dave Chappell </t>
  </si>
  <si>
    <t xml:space="preserve">Dennis Tomkinson </t>
  </si>
  <si>
    <t xml:space="preserve">Don Markowitz </t>
  </si>
  <si>
    <t xml:space="preserve">Don O </t>
  </si>
  <si>
    <t xml:space="preserve">Doug Mrco </t>
  </si>
  <si>
    <t xml:space="preserve">ADT/EBRT/Chemo: ED </t>
  </si>
  <si>
    <t xml:space="preserve">Ed Julius </t>
  </si>
  <si>
    <t xml:space="preserve">No problems: ED gone </t>
  </si>
  <si>
    <t xml:space="preserve">Edgardo Potes </t>
  </si>
  <si>
    <t xml:space="preserve">Frank Mason </t>
  </si>
  <si>
    <t xml:space="preserve">Gary Powell </t>
  </si>
  <si>
    <t xml:space="preserve">EBRT/ADT/Chemotherapy </t>
  </si>
  <si>
    <t xml:space="preserve">Very minor SE </t>
  </si>
  <si>
    <t xml:space="preserve">Greg Kampa </t>
  </si>
  <si>
    <t xml:space="preserve">Harry Novak </t>
  </si>
  <si>
    <t xml:space="preserve">100% ED </t>
  </si>
  <si>
    <t xml:space="preserve">Harry? Moore </t>
  </si>
  <si>
    <t xml:space="preserve">Henry Crawford </t>
  </si>
  <si>
    <t xml:space="preserve">HP Lucas </t>
  </si>
  <si>
    <t xml:space="preserve">ED; bladder cancer </t>
  </si>
  <si>
    <t xml:space="preserve">JD Smith </t>
  </si>
  <si>
    <t xml:space="preserve">Joe Tillson </t>
  </si>
  <si>
    <t xml:space="preserve">EBRT/ADT3/EBRT </t>
  </si>
  <si>
    <t xml:space="preserve">John Lerch </t>
  </si>
  <si>
    <t xml:space="preserve">Intermit ADT: no problems </t>
  </si>
  <si>
    <t xml:space="preserve">John Vonhof </t>
  </si>
  <si>
    <t xml:space="preserve">IMRT/ADT: metastasis </t>
  </si>
  <si>
    <t xml:space="preserve">Mark Hammon </t>
  </si>
  <si>
    <t xml:space="preserve">Michael Clapp </t>
  </si>
  <si>
    <t xml:space="preserve">ADT/EBRT(IMRT)/Brach </t>
  </si>
  <si>
    <t xml:space="preserve">Miguel Morales </t>
  </si>
  <si>
    <t xml:space="preserve">Mike Shearer </t>
  </si>
  <si>
    <t xml:space="preserve">ED/urinary probs </t>
  </si>
  <si>
    <t xml:space="preserve">Peter Turner </t>
  </si>
  <si>
    <t xml:space="preserve">Minor ptoctitis </t>
  </si>
  <si>
    <t xml:space="preserve">Phil Fan </t>
  </si>
  <si>
    <t xml:space="preserve">Mostly normal </t>
  </si>
  <si>
    <t xml:space="preserve">Randy Ogle </t>
  </si>
  <si>
    <t xml:space="preserve">Rex Clark </t>
  </si>
  <si>
    <t xml:space="preserve">EBRT/ADT:ED/Mets:Trial </t>
  </si>
  <si>
    <t xml:space="preserve">Richard H </t>
  </si>
  <si>
    <t xml:space="preserve">Richard Lindeman </t>
  </si>
  <si>
    <t xml:space="preserve">ED: Proton Beam salvage </t>
  </si>
  <si>
    <t xml:space="preserve">Rick Ferrell </t>
  </si>
  <si>
    <t xml:space="preserve">Rick S </t>
  </si>
  <si>
    <t xml:space="preserve">Chemo failed: ?Clinical Trial </t>
  </si>
  <si>
    <t xml:space="preserve">Robert Harrison </t>
  </si>
  <si>
    <t xml:space="preserve">Russ D </t>
  </si>
  <si>
    <t xml:space="preserve">Getting CDU in May </t>
  </si>
  <si>
    <t xml:space="preserve">Stan L </t>
  </si>
  <si>
    <t xml:space="preserve">ED issues 'satisfactory' </t>
  </si>
  <si>
    <t xml:space="preserve">Steve Jennings </t>
  </si>
  <si>
    <t xml:space="preserve">Therapy failed now AS </t>
  </si>
  <si>
    <t xml:space="preserve">Steve Z </t>
  </si>
  <si>
    <t xml:space="preserve">T Wa00 </t>
  </si>
  <si>
    <t xml:space="preserve">Terry O'Neill </t>
  </si>
  <si>
    <t xml:space="preserve">ED implant:some leakage </t>
  </si>
  <si>
    <t xml:space="preserve">Tom Herrick </t>
  </si>
  <si>
    <t xml:space="preserve">Inter ADT/Chemo </t>
  </si>
  <si>
    <t xml:space="preserve">Tom Johnson </t>
  </si>
  <si>
    <t xml:space="preserve">Avodart: libido loss </t>
  </si>
  <si>
    <t xml:space="preserve">Tom Keating </t>
  </si>
  <si>
    <t xml:space="preserve">Tom Tescher </t>
  </si>
  <si>
    <t xml:space="preserve">Wlad Krq </t>
  </si>
  <si>
    <t xml:space="preserve">BrachytherapyEBRT:Cryotherapy </t>
  </si>
  <si>
    <t xml:space="preserve">Alan (Perry) Wahlin </t>
  </si>
  <si>
    <t xml:space="preserve">Basil Williams </t>
  </si>
  <si>
    <t xml:space="preserve">Bernie Boyce </t>
  </si>
  <si>
    <t xml:space="preserve">Bill Mac </t>
  </si>
  <si>
    <t xml:space="preserve">Brachytherapy HDR /ADT </t>
  </si>
  <si>
    <t xml:space="preserve">Bill Rau </t>
  </si>
  <si>
    <t xml:space="preserve">ED gone </t>
  </si>
  <si>
    <t xml:space="preserve">Bob David </t>
  </si>
  <si>
    <t xml:space="preserve">Four biopsies - some negative </t>
  </si>
  <si>
    <t xml:space="preserve">Bob Fuhrman </t>
  </si>
  <si>
    <t xml:space="preserve">Urinaryissues decrease </t>
  </si>
  <si>
    <t xml:space="preserve">Bob W </t>
  </si>
  <si>
    <t xml:space="preserve">Watch/Learn </t>
  </si>
  <si>
    <t xml:space="preserve">Cal Jones </t>
  </si>
  <si>
    <t xml:space="preserve">Charles Maack </t>
  </si>
  <si>
    <t xml:space="preserve">Dan Harriman </t>
  </si>
  <si>
    <t xml:space="preserve">EBRT: AD/Incontinent </t>
  </si>
  <si>
    <t xml:space="preserve">Dan Willis </t>
  </si>
  <si>
    <t xml:space="preserve">David Martin </t>
  </si>
  <si>
    <t xml:space="preserve">Finasteride: EBRT </t>
  </si>
  <si>
    <t xml:space="preserve">David Reynolds </t>
  </si>
  <si>
    <t xml:space="preserve">Tiredness/ED/Osteoporosis </t>
  </si>
  <si>
    <t xml:space="preserve">Dennis McLaughlan </t>
  </si>
  <si>
    <t xml:space="preserve">ED and mild incont </t>
  </si>
  <si>
    <t xml:space="preserve">Don Kersch </t>
  </si>
  <si>
    <t xml:space="preserve">Douglas Clelland </t>
  </si>
  <si>
    <t xml:space="preserve">No ED </t>
  </si>
  <si>
    <t xml:space="preserve">EG B </t>
  </si>
  <si>
    <t xml:space="preserve">Frank Adsit </t>
  </si>
  <si>
    <t xml:space="preserve">Gary Nasca </t>
  </si>
  <si>
    <t xml:space="preserve">Surgery/ADT/EBRT </t>
  </si>
  <si>
    <t xml:space="preserve">Artificial Sphincter </t>
  </si>
  <si>
    <t xml:space="preserve">Gene Grigsby </t>
  </si>
  <si>
    <t xml:space="preserve">Jack Jennings </t>
  </si>
  <si>
    <t xml:space="preserve">IMRT/considering ADT </t>
  </si>
  <si>
    <t xml:space="preserve">Jack Rowinski </t>
  </si>
  <si>
    <t xml:space="preserve">ED &amp; Incontinence </t>
  </si>
  <si>
    <t xml:space="preserve">Jim S </t>
  </si>
  <si>
    <t xml:space="preserve">ED and urinary issues </t>
  </si>
  <si>
    <t xml:space="preserve">Joe B </t>
  </si>
  <si>
    <t xml:space="preserve">Joe Petko </t>
  </si>
  <si>
    <t xml:space="preserve">John Barrackman </t>
  </si>
  <si>
    <t xml:space="preserve">Some ED and leakage </t>
  </si>
  <si>
    <t xml:space="preserve">John Mr </t>
  </si>
  <si>
    <t xml:space="preserve">Intermit ADT: ED </t>
  </si>
  <si>
    <t xml:space="preserve">John Palm </t>
  </si>
  <si>
    <t xml:space="preserve">Keith Cass </t>
  </si>
  <si>
    <t xml:space="preserve">EBRT(IMRT) </t>
  </si>
  <si>
    <t xml:space="preserve">Kenneth Horn </t>
  </si>
  <si>
    <t xml:space="preserve">Les Tenney </t>
  </si>
  <si>
    <t xml:space="preserve">ED: depression </t>
  </si>
  <si>
    <t xml:space="preserve">Mark Greene </t>
  </si>
  <si>
    <t xml:space="preserve">ED issues and mild incont </t>
  </si>
  <si>
    <t xml:space="preserve">Michael Knight </t>
  </si>
  <si>
    <t xml:space="preserve">Australia </t>
  </si>
  <si>
    <t xml:space="preserve">Nikki Nikki </t>
  </si>
  <si>
    <t xml:space="preserve">Paul T </t>
  </si>
  <si>
    <t xml:space="preserve">Paul Tweedy </t>
  </si>
  <si>
    <t xml:space="preserve">No side effects: Cialis </t>
  </si>
  <si>
    <t xml:space="preserve">Peter Hill </t>
  </si>
  <si>
    <t xml:space="preserve">EBRT: Mets ADT </t>
  </si>
  <si>
    <t xml:space="preserve">Phred X </t>
  </si>
  <si>
    <t xml:space="preserve">Rich Leslie </t>
  </si>
  <si>
    <t xml:space="preserve">EBRT/Inter ADT </t>
  </si>
  <si>
    <t xml:space="preserve">Richard Hintermeyer </t>
  </si>
  <si>
    <t xml:space="preserve">Roger Grigg </t>
  </si>
  <si>
    <t xml:space="preserve">Active Surveillance/Experimental </t>
  </si>
  <si>
    <t xml:space="preserve">Ron Hard </t>
  </si>
  <si>
    <t xml:space="preserve">ED fixed : Viagra and Edex </t>
  </si>
  <si>
    <t xml:space="preserve">Stan M </t>
  </si>
  <si>
    <t xml:space="preserve">ED issues: Trimix </t>
  </si>
  <si>
    <t xml:space="preserve">Steve Breyfogle </t>
  </si>
  <si>
    <t xml:space="preserve">No cancer found </t>
  </si>
  <si>
    <t xml:space="preserve">Thomas Hehir </t>
  </si>
  <si>
    <t xml:space="preserve">ADT - Orchidectomy </t>
  </si>
  <si>
    <t xml:space="preserve">Concerned about rising PSA </t>
  </si>
  <si>
    <t xml:space="preserve">Thota V Reddy </t>
  </si>
  <si>
    <t xml:space="preserve">Tom C </t>
  </si>
  <si>
    <t xml:space="preserve">Trueman Seamans </t>
  </si>
  <si>
    <t xml:space="preserve">Walter R </t>
  </si>
  <si>
    <t xml:space="preserve">Wayne S </t>
  </si>
  <si>
    <t xml:space="preserve">Al Fell </t>
  </si>
  <si>
    <t xml:space="preserve">EBRT/IGRT </t>
  </si>
  <si>
    <t xml:space="preserve">Barry Schneider </t>
  </si>
  <si>
    <t xml:space="preserve">Ben Goodman </t>
  </si>
  <si>
    <t xml:space="preserve">Some ED issues not PBT related </t>
  </si>
  <si>
    <t xml:space="preserve">Bill Robinson </t>
  </si>
  <si>
    <t xml:space="preserve">2nd bio neg: 3rd pos </t>
  </si>
  <si>
    <t xml:space="preserve">Bob Doiordonti </t>
  </si>
  <si>
    <t xml:space="preserve">Multiple negative biopsy </t>
  </si>
  <si>
    <t xml:space="preserve">Bob Smith </t>
  </si>
  <si>
    <t xml:space="preserve">Bruce McLeod </t>
  </si>
  <si>
    <t xml:space="preserve">Bryant Winterholer </t>
  </si>
  <si>
    <t xml:space="preserve">Supplements </t>
  </si>
  <si>
    <t xml:space="preserve">Cam Bishop </t>
  </si>
  <si>
    <t xml:space="preserve">Chris B </t>
  </si>
  <si>
    <t xml:space="preserve">LR Surgery with ADT </t>
  </si>
  <si>
    <t xml:space="preserve">ED - Cialis; depression </t>
  </si>
  <si>
    <t xml:space="preserve">Craig Reynolds </t>
  </si>
  <si>
    <t xml:space="preserve">ADT vacation: no SE mentioned </t>
  </si>
  <si>
    <t xml:space="preserve">Dennis Carlisle </t>
  </si>
  <si>
    <t xml:space="preserve">Small incont: Tri-mix for ED </t>
  </si>
  <si>
    <t xml:space="preserve">Dennis Crowley </t>
  </si>
  <si>
    <t xml:space="preserve">EBRT - IGRT </t>
  </si>
  <si>
    <t xml:space="preserve">Dennis Dennis </t>
  </si>
  <si>
    <t xml:space="preserve">Incont - AUS/ED: ADT:Provenge </t>
  </si>
  <si>
    <t xml:space="preserve">Dennis Dennisissure </t>
  </si>
  <si>
    <t xml:space="preserve">Problems have improved </t>
  </si>
  <si>
    <t xml:space="preserve">Dennis Lehman </t>
  </si>
  <si>
    <t xml:space="preserve">Ed Rider </t>
  </si>
  <si>
    <t xml:space="preserve">Small leakage </t>
  </si>
  <si>
    <t xml:space="preserve">Edward Rumick </t>
  </si>
  <si>
    <t xml:space="preserve">Penile implant for ED </t>
  </si>
  <si>
    <t xml:space="preserve">Gary Rich </t>
  </si>
  <si>
    <t xml:space="preserve">George Lesnikoff </t>
  </si>
  <si>
    <t xml:space="preserve">ED:incontinence:implants </t>
  </si>
  <si>
    <t xml:space="preserve">Glenn C </t>
  </si>
  <si>
    <t xml:space="preserve">Levitra for ED </t>
  </si>
  <si>
    <t xml:space="preserve">Greg Swan </t>
  </si>
  <si>
    <t xml:space="preserve">ADT again </t>
  </si>
  <si>
    <t xml:space="preserve">Gregg Morrison </t>
  </si>
  <si>
    <t xml:space="preserve">Salvage EBRT/No SE </t>
  </si>
  <si>
    <t xml:space="preserve">Jake K </t>
  </si>
  <si>
    <t xml:space="preserve">ED and leakage </t>
  </si>
  <si>
    <t xml:space="preserve">James Bubby60 </t>
  </si>
  <si>
    <t xml:space="preserve">James Donohue </t>
  </si>
  <si>
    <t xml:space="preserve">EBRT(IGRT) </t>
  </si>
  <si>
    <t xml:space="preserve">Cialis helps </t>
  </si>
  <si>
    <t xml:space="preserve">Jim W </t>
  </si>
  <si>
    <t xml:space="preserve">ED and anxiety issues </t>
  </si>
  <si>
    <t xml:space="preserve">Joe Hodge </t>
  </si>
  <si>
    <t xml:space="preserve">John Childers </t>
  </si>
  <si>
    <t xml:space="preserve">John M </t>
  </si>
  <si>
    <t xml:space="preserve">Salvage HIFU </t>
  </si>
  <si>
    <t xml:space="preserve">John McAndrews </t>
  </si>
  <si>
    <t xml:space="preserve">John S </t>
  </si>
  <si>
    <t xml:space="preserve">Ken Lillagore </t>
  </si>
  <si>
    <t xml:space="preserve">EBRT: ED; leakage </t>
  </si>
  <si>
    <t xml:space="preserve">Larry Luitjens </t>
  </si>
  <si>
    <t xml:space="preserve">Minor rectal proctitis </t>
  </si>
  <si>
    <t xml:space="preserve">Mike Keith </t>
  </si>
  <si>
    <t xml:space="preserve">Mitch C </t>
  </si>
  <si>
    <t xml:space="preserve">LR Surgery (Man) </t>
  </si>
  <si>
    <t xml:space="preserve">Slight leakage/ED </t>
  </si>
  <si>
    <t xml:space="preserve">Ozzie 1949 </t>
  </si>
  <si>
    <t xml:space="preserve">Peter Murphy </t>
  </si>
  <si>
    <t xml:space="preserve">Lifestyle and diet </t>
  </si>
  <si>
    <t xml:space="preserve">Richard Cross </t>
  </si>
  <si>
    <t xml:space="preserve">Robert Peterson </t>
  </si>
  <si>
    <t xml:space="preserve">Robert Thistlewhite </t>
  </si>
  <si>
    <t xml:space="preserve">Bowel and sexual SE </t>
  </si>
  <si>
    <t xml:space="preserve">Stephen Dofelmier </t>
  </si>
  <si>
    <t xml:space="preserve">Steven Balance </t>
  </si>
  <si>
    <t xml:space="preserve">Steven Pincott </t>
  </si>
  <si>
    <t xml:space="preserve">EBRT &amp; Brachy </t>
  </si>
  <si>
    <t xml:space="preserve">Proctitis and ED </t>
  </si>
  <si>
    <t xml:space="preserve">Terry Wagoner </t>
  </si>
  <si>
    <t xml:space="preserve">ADT/IMRT </t>
  </si>
  <si>
    <t xml:space="preserve">Tom Ryan </t>
  </si>
  <si>
    <t xml:space="preserve">ED issues abated </t>
  </si>
  <si>
    <t xml:space="preserve">Tom Wright </t>
  </si>
  <si>
    <t xml:space="preserve">Trevor Toohill </t>
  </si>
  <si>
    <t xml:space="preserve">ADT/HIFU </t>
  </si>
  <si>
    <t xml:space="preserve">0.10/0.20 </t>
  </si>
  <si>
    <t xml:space="preserve">Strictures/ED issues </t>
  </si>
  <si>
    <t xml:space="preserve">TV </t>
  </si>
  <si>
    <t xml:space="preserve">Canada (Saskatchewan) </t>
  </si>
  <si>
    <t xml:space="preserve">Wayne Kullberg </t>
  </si>
  <si>
    <t xml:space="preserve">Alan Evans </t>
  </si>
  <si>
    <t xml:space="preserve">ADT: IMRT </t>
  </si>
  <si>
    <t xml:space="preserve">Anthony Winterer </t>
  </si>
  <si>
    <t xml:space="preserve">B Dechoix </t>
  </si>
  <si>
    <t xml:space="preserve">EBRT - some problems </t>
  </si>
  <si>
    <t xml:space="preserve">Barry Curtis </t>
  </si>
  <si>
    <t xml:space="preserve">AUS Sphincter: ED </t>
  </si>
  <si>
    <t xml:space="preserve">Bob Coleman </t>
  </si>
  <si>
    <t xml:space="preserve">Some ED improvement </t>
  </si>
  <si>
    <t xml:space="preserve">Bob Hoffman </t>
  </si>
  <si>
    <t xml:space="preserve">Brian Watts </t>
  </si>
  <si>
    <t xml:space="preserve">ED: Peyronies:incontinence </t>
  </si>
  <si>
    <t xml:space="preserve">Carl Schaefer </t>
  </si>
  <si>
    <t xml:space="preserve">Chuck F </t>
  </si>
  <si>
    <t xml:space="preserve">Clive Mattson </t>
  </si>
  <si>
    <t xml:space="preserve">EBRT: inter ADT </t>
  </si>
  <si>
    <t xml:space="preserve">Colin C </t>
  </si>
  <si>
    <t xml:space="preserve">Switzerland </t>
  </si>
  <si>
    <t xml:space="preserve">Supplements: ED </t>
  </si>
  <si>
    <t xml:space="preserve">Danny? Evans </t>
  </si>
  <si>
    <t xml:space="preserve">Rise </t>
  </si>
  <si>
    <t xml:space="preserve">Ed Wilson </t>
  </si>
  <si>
    <t xml:space="preserve">Herbs and diet </t>
  </si>
  <si>
    <t xml:space="preserve">Frank K </t>
  </si>
  <si>
    <t xml:space="preserve">Frank Maslen </t>
  </si>
  <si>
    <t xml:space="preserve">Cialis for minor ED </t>
  </si>
  <si>
    <t xml:space="preserve">George Fair </t>
  </si>
  <si>
    <t xml:space="preserve">T4M </t>
  </si>
  <si>
    <t xml:space="preserve">ADT/Natural/TaiChi </t>
  </si>
  <si>
    <t xml:space="preserve">Ian Vagg </t>
  </si>
  <si>
    <t xml:space="preserve">EBRT/ADT - back on </t>
  </si>
  <si>
    <t xml:space="preserve">James Edge </t>
  </si>
  <si>
    <t xml:space="preserve">Surgery(Failed) </t>
  </si>
  <si>
    <t xml:space="preserve">Alternative meds </t>
  </si>
  <si>
    <t xml:space="preserve">Jeff Franzen </t>
  </si>
  <si>
    <t xml:space="preserve">Jeff Tait </t>
  </si>
  <si>
    <t xml:space="preserve">Joe Ecker </t>
  </si>
  <si>
    <t xml:space="preserve">John Ledwood </t>
  </si>
  <si>
    <t xml:space="preserve">John Lemley </t>
  </si>
  <si>
    <t xml:space="preserve">Adjuvant ADT/IMRT: ED </t>
  </si>
  <si>
    <t xml:space="preserve">JW Burford </t>
  </si>
  <si>
    <t xml:space="preserve">PSA rising </t>
  </si>
  <si>
    <t xml:space="preserve">Les Baker </t>
  </si>
  <si>
    <t xml:space="preserve">Watch &amp; Wait </t>
  </si>
  <si>
    <t xml:space="preserve">Lloyd L </t>
  </si>
  <si>
    <t xml:space="preserve">Parkinson's disease </t>
  </si>
  <si>
    <t xml:space="preserve">Mike P </t>
  </si>
  <si>
    <t xml:space="preserve">Norris Teachworth </t>
  </si>
  <si>
    <t xml:space="preserve">Paul Johnson </t>
  </si>
  <si>
    <t xml:space="preserve">?HDR Brachy/EBRT? </t>
  </si>
  <si>
    <t xml:space="preserve">Peter D </t>
  </si>
  <si>
    <t xml:space="preserve">Slight ED - Viagra fix </t>
  </si>
  <si>
    <t xml:space="preserve">Red Nighthawk </t>
  </si>
  <si>
    <t xml:space="preserve">Involuntary AS: Wait for insurers </t>
  </si>
  <si>
    <t xml:space="preserve">Richard Vance </t>
  </si>
  <si>
    <t xml:space="preserve">Second biopsy June </t>
  </si>
  <si>
    <t xml:space="preserve">Ron Johnson </t>
  </si>
  <si>
    <t xml:space="preserve">Improved sex </t>
  </si>
  <si>
    <t xml:space="preserve">Ron Miller </t>
  </si>
  <si>
    <t xml:space="preserve">ED and some incont </t>
  </si>
  <si>
    <t xml:space="preserve">Ronnie Cassell </t>
  </si>
  <si>
    <t xml:space="preserve">Orchidectomy </t>
  </si>
  <si>
    <t xml:space="preserve">Sharaf Bohra </t>
  </si>
  <si>
    <t xml:space="preserve">Brachytherapy (SI) </t>
  </si>
  <si>
    <t xml:space="preserve">Steve Pittelman </t>
  </si>
  <si>
    <t xml:space="preserve">Alternative therapies </t>
  </si>
  <si>
    <t xml:space="preserve">Steve Taylor </t>
  </si>
  <si>
    <t xml:space="preserve">ADT : ED </t>
  </si>
  <si>
    <t xml:space="preserve">William C </t>
  </si>
  <si>
    <t xml:space="preserve">WT L </t>
  </si>
  <si>
    <t xml:space="preserve">No problems: no Cialis </t>
  </si>
  <si>
    <t xml:space="preserve">Al Al </t>
  </si>
  <si>
    <t xml:space="preserve">Brian Erikson </t>
  </si>
  <si>
    <t xml:space="preserve">Some incont: self catheterisation </t>
  </si>
  <si>
    <t xml:space="preserve">Charles Cohen </t>
  </si>
  <si>
    <t xml:space="preserve">Chris Hughes </t>
  </si>
  <si>
    <t xml:space="preserve">ADT/EBRT(IMRT/IGRT) </t>
  </si>
  <si>
    <t xml:space="preserve">CAB(ADT2): hoping for a vacation </t>
  </si>
  <si>
    <t xml:space="preserve">Craig Pynn </t>
  </si>
  <si>
    <t xml:space="preserve">CSN </t>
  </si>
  <si>
    <t xml:space="preserve">David Clay </t>
  </si>
  <si>
    <t xml:space="preserve">Tried intermittent ADT </t>
  </si>
  <si>
    <t xml:space="preserve">David Heritage </t>
  </si>
  <si>
    <t xml:space="preserve">David Mansfield </t>
  </si>
  <si>
    <t xml:space="preserve">Donald Stanley </t>
  </si>
  <si>
    <t xml:space="preserve">Doug Harvey </t>
  </si>
  <si>
    <t xml:space="preserve">Douglas N </t>
  </si>
  <si>
    <t xml:space="preserve">Edward Roge </t>
  </si>
  <si>
    <t xml:space="preserve">ED 'getting better' </t>
  </si>
  <si>
    <t xml:space="preserve">Elbert West </t>
  </si>
  <si>
    <t xml:space="preserve">Frank Leonard </t>
  </si>
  <si>
    <t xml:space="preserve">No ED no leakage </t>
  </si>
  <si>
    <t xml:space="preserve">Fred Weinberg </t>
  </si>
  <si>
    <t xml:space="preserve">EBRT - Calypso?/ADT </t>
  </si>
  <si>
    <t xml:space="preserve">Moderate ED </t>
  </si>
  <si>
    <t xml:space="preserve">Greg Stern </t>
  </si>
  <si>
    <t xml:space="preserve">Gregory Williams </t>
  </si>
  <si>
    <t xml:space="preserve">LR Surgery: Levitra for ED </t>
  </si>
  <si>
    <t xml:space="preserve">Jim Carroll </t>
  </si>
  <si>
    <t xml:space="preserve">ED and incontinence </t>
  </si>
  <si>
    <t xml:space="preserve">Jim Driver </t>
  </si>
  <si>
    <t xml:space="preserve">Severe ED and incontinence </t>
  </si>
  <si>
    <t xml:space="preserve">Jim Kotrla </t>
  </si>
  <si>
    <t xml:space="preserve">Abiraterone:Eye prob </t>
  </si>
  <si>
    <t xml:space="preserve">John Farrow </t>
  </si>
  <si>
    <t xml:space="preserve">John Ferguson </t>
  </si>
  <si>
    <t xml:space="preserve">John P </t>
  </si>
  <si>
    <t xml:space="preserve">John Shuey </t>
  </si>
  <si>
    <t xml:space="preserve">Kobus Myburg </t>
  </si>
  <si>
    <t xml:space="preserve">L Anon </t>
  </si>
  <si>
    <t xml:space="preserve">Chemo/DES/Trial </t>
  </si>
  <si>
    <t xml:space="preserve">Martin Durden </t>
  </si>
  <si>
    <t xml:space="preserve">Slight proctitis: minor ED </t>
  </si>
  <si>
    <t xml:space="preserve">Mel Panthersfan </t>
  </si>
  <si>
    <t xml:space="preserve">Pat B </t>
  </si>
  <si>
    <t xml:space="preserve">Usual after effects </t>
  </si>
  <si>
    <t xml:space="preserve">Phil Katz </t>
  </si>
  <si>
    <t xml:space="preserve">Ralph Besnoy </t>
  </si>
  <si>
    <t xml:space="preserve">ADT/ProstRcision </t>
  </si>
  <si>
    <t xml:space="preserve">Flomax </t>
  </si>
  <si>
    <t xml:space="preserve">Richard Duncan </t>
  </si>
  <si>
    <t xml:space="preserve">Diet/supplements </t>
  </si>
  <si>
    <t xml:space="preserve">Richard Smith </t>
  </si>
  <si>
    <t xml:space="preserve">Penile rehab program </t>
  </si>
  <si>
    <t xml:space="preserve">Robert P </t>
  </si>
  <si>
    <t xml:space="preserve">ED and bowel incon </t>
  </si>
  <si>
    <t xml:space="preserve">Ron Carter </t>
  </si>
  <si>
    <t xml:space="preserve">ED/climacturia issues </t>
  </si>
  <si>
    <t xml:space="preserve">Ron Cooper </t>
  </si>
  <si>
    <t xml:space="preserve">ADT: ED </t>
  </si>
  <si>
    <t xml:space="preserve">Terry Crook </t>
  </si>
  <si>
    <t xml:space="preserve">Diet - no SE </t>
  </si>
  <si>
    <t xml:space="preserve">Terry Spence </t>
  </si>
  <si>
    <t xml:space="preserve">ADT/IMRT/Brachy </t>
  </si>
  <si>
    <t xml:space="preserve">Cialis for ED: minor fecal incont </t>
  </si>
  <si>
    <t xml:space="preserve">Thor O </t>
  </si>
  <si>
    <t xml:space="preserve">Seeking trials </t>
  </si>
  <si>
    <t xml:space="preserve">Al Hutton </t>
  </si>
  <si>
    <t xml:space="preserve">Barry Cowan </t>
  </si>
  <si>
    <t xml:space="preserve">ED issues/leakage: EBRT </t>
  </si>
  <si>
    <t xml:space="preserve">Bill Elliot </t>
  </si>
  <si>
    <t xml:space="preserve">Finasteride </t>
  </si>
  <si>
    <t xml:space="preserve">Bob Arthur </t>
  </si>
  <si>
    <t xml:space="preserve">Bruce Armstrong </t>
  </si>
  <si>
    <t xml:space="preserve">Carl S </t>
  </si>
  <si>
    <t xml:space="preserve">Not diagnosed </t>
  </si>
  <si>
    <t xml:space="preserve">Charles E </t>
  </si>
  <si>
    <t xml:space="preserve">Colin Wood </t>
  </si>
  <si>
    <t xml:space="preserve">Australia (Tasmania) </t>
  </si>
  <si>
    <t xml:space="preserve">Dick Fay </t>
  </si>
  <si>
    <t xml:space="preserve">ED/incont implants work </t>
  </si>
  <si>
    <t xml:space="preserve">Dino Brown </t>
  </si>
  <si>
    <t xml:space="preserve">Frank Snyder </t>
  </si>
  <si>
    <t xml:space="preserve">George Crozier </t>
  </si>
  <si>
    <t xml:space="preserve">Harry G </t>
  </si>
  <si>
    <t xml:space="preserve">EBRT Trial </t>
  </si>
  <si>
    <t xml:space="preserve">Ian Meekin </t>
  </si>
  <si>
    <t xml:space="preserve">Minor proctitis </t>
  </si>
  <si>
    <t xml:space="preserve">Jack Hudspeth </t>
  </si>
  <si>
    <t xml:space="preserve">Jim Ferguson </t>
  </si>
  <si>
    <t xml:space="preserve">Joe Lennon </t>
  </si>
  <si>
    <t xml:space="preserve">John G </t>
  </si>
  <si>
    <t xml:space="preserve">Brachytherapy /IMRT/ADT </t>
  </si>
  <si>
    <t xml:space="preserve">ADT holiday: No SEs </t>
  </si>
  <si>
    <t xml:space="preserve">John Thompson </t>
  </si>
  <si>
    <t xml:space="preserve">John Warstler </t>
  </si>
  <si>
    <t xml:space="preserve">about 6.5 </t>
  </si>
  <si>
    <t xml:space="preserve">Still surveilling </t>
  </si>
  <si>
    <t xml:space="preserve">Jon Nowlin </t>
  </si>
  <si>
    <t xml:space="preserve">4 biops:40 cores:3 pos </t>
  </si>
  <si>
    <t xml:space="preserve">Kent McCulloch </t>
  </si>
  <si>
    <t xml:space="preserve">Kip Foss </t>
  </si>
  <si>
    <t xml:space="preserve">EBRT for metastasis </t>
  </si>
  <si>
    <t xml:space="preserve">Markku Leitso </t>
  </si>
  <si>
    <t xml:space="preserve">France </t>
  </si>
  <si>
    <t xml:space="preserve">ED problems:EBRT </t>
  </si>
  <si>
    <t xml:space="preserve">Melvin Billik </t>
  </si>
  <si>
    <t xml:space="preserve">Severe ED issues </t>
  </si>
  <si>
    <t xml:space="preserve">Mike Horridge </t>
  </si>
  <si>
    <t xml:space="preserve">EBRT/Brachytherapy </t>
  </si>
  <si>
    <t xml:space="preserve">Strictures </t>
  </si>
  <si>
    <t xml:space="preserve">Mike McLafferty </t>
  </si>
  <si>
    <t xml:space="preserve">Peter Boon </t>
  </si>
  <si>
    <t xml:space="preserve">Considering focal therapy </t>
  </si>
  <si>
    <t xml:space="preserve">Remi Morrissette </t>
  </si>
  <si>
    <t xml:space="preserve">Rich R </t>
  </si>
  <si>
    <t xml:space="preserve">Healing work in progress </t>
  </si>
  <si>
    <t xml:space="preserve">Richard M </t>
  </si>
  <si>
    <t xml:space="preserve">Richard Skey </t>
  </si>
  <si>
    <t xml:space="preserve">Robert Ellis </t>
  </si>
  <si>
    <t xml:space="preserve">Provenge </t>
  </si>
  <si>
    <t xml:space="preserve">Roger Jaeger </t>
  </si>
  <si>
    <t xml:space="preserve">Sam Wells </t>
  </si>
  <si>
    <t xml:space="preserve">Selva Ratnam </t>
  </si>
  <si>
    <t xml:space="preserve">Malaysia </t>
  </si>
  <si>
    <t xml:space="preserve">Soc Doc </t>
  </si>
  <si>
    <t xml:space="preserve">Stephen B </t>
  </si>
  <si>
    <t xml:space="preserve">Ted Larrison </t>
  </si>
  <si>
    <t xml:space="preserve">What to do? </t>
  </si>
  <si>
    <t xml:space="preserve">Tim Carroll </t>
  </si>
  <si>
    <t xml:space="preserve">Zero </t>
  </si>
  <si>
    <t xml:space="preserve">William Earley </t>
  </si>
  <si>
    <t xml:space="preserve">ED - satisfactory </t>
  </si>
  <si>
    <t xml:space="preserve">Alex Covell </t>
  </si>
  <si>
    <t xml:space="preserve">Barry Litchfield </t>
  </si>
  <si>
    <t xml:space="preserve">Rising PSA </t>
  </si>
  <si>
    <t xml:space="preserve">Barry Whip </t>
  </si>
  <si>
    <t xml:space="preserve">Bimix is not a problem </t>
  </si>
  <si>
    <t xml:space="preserve">Bernie Hoth </t>
  </si>
  <si>
    <t xml:space="preserve">Active Surveillance was LR surgery </t>
  </si>
  <si>
    <t xml:space="preserve">Next biopsy June </t>
  </si>
  <si>
    <t xml:space="preserve">Bill Klungle </t>
  </si>
  <si>
    <t xml:space="preserve">Bill Short </t>
  </si>
  <si>
    <t xml:space="preserve">EBRT: ADT </t>
  </si>
  <si>
    <t xml:space="preserve">EBRT/ProstRcision was AS </t>
  </si>
  <si>
    <t xml:space="preserve">Charlie Davis </t>
  </si>
  <si>
    <t xml:space="preserve">EBRT/Brachy[SI] </t>
  </si>
  <si>
    <t xml:space="preserve">Various products after failed Brachy </t>
  </si>
  <si>
    <t xml:space="preserve">Charlie Redd </t>
  </si>
  <si>
    <t>Diagnosis Date</t>
  </si>
  <si>
    <t>Further treatment, if any, with current PSA</t>
  </si>
  <si>
    <t>LR Surgery</t>
  </si>
  <si>
    <t>Active Surveillance</t>
  </si>
  <si>
    <t>Brachytherapy</t>
  </si>
  <si>
    <t>ADT</t>
  </si>
  <si>
    <t>EBRT</t>
  </si>
  <si>
    <t>Proton Beam</t>
  </si>
  <si>
    <t>IMRT</t>
  </si>
  <si>
    <t>Cryotherapy</t>
  </si>
  <si>
    <t>IGRT</t>
  </si>
  <si>
    <t>Chemo</t>
  </si>
  <si>
    <t>Surgery</t>
  </si>
  <si>
    <t>No response</t>
  </si>
  <si>
    <t>Leakage</t>
  </si>
  <si>
    <t>ED</t>
  </si>
  <si>
    <t>RIP</t>
  </si>
  <si>
    <t>Treatment</t>
  </si>
  <si>
    <t>Incon</t>
  </si>
  <si>
    <t>Peyronies</t>
  </si>
  <si>
    <t>Urinary</t>
  </si>
  <si>
    <t>Climacturia</t>
  </si>
  <si>
    <t>Climac</t>
  </si>
  <si>
    <t>Proctitis</t>
  </si>
  <si>
    <t>Erectile Dysfunction</t>
  </si>
  <si>
    <t>Incontinence</t>
  </si>
  <si>
    <t>ID</t>
  </si>
  <si>
    <t>Condition</t>
  </si>
  <si>
    <t>Weight</t>
  </si>
  <si>
    <t>Description</t>
  </si>
  <si>
    <t>After First Choice</t>
  </si>
  <si>
    <t>After Second Choice</t>
  </si>
  <si>
    <t>First Choice</t>
  </si>
  <si>
    <t>Second Choice</t>
  </si>
  <si>
    <t>Third Choice</t>
  </si>
  <si>
    <t>Choice</t>
  </si>
  <si>
    <t>Prevent Recurrence</t>
  </si>
  <si>
    <t>Most Important</t>
  </si>
  <si>
    <t>Least Important</t>
  </si>
  <si>
    <t>For the ranking, select each cell, then choose from the dropdown boxes:</t>
  </si>
  <si>
    <t>SMARTER</t>
  </si>
  <si>
    <t>Rank Sum</t>
  </si>
  <si>
    <t>Rank Reciprocal</t>
  </si>
  <si>
    <t>Rank</t>
  </si>
  <si>
    <t>Reciprocal</t>
  </si>
  <si>
    <t>Rank the following [attributes] in order of importance, from most important to least important.  Ties are allowed.</t>
  </si>
  <si>
    <t>NAME: LAST</t>
  </si>
  <si>
    <t>FIRST</t>
  </si>
  <si>
    <t>ADDRESS</t>
  </si>
  <si>
    <t>CITY</t>
  </si>
  <si>
    <t>STATE</t>
  </si>
  <si>
    <t>ZIPCODE</t>
  </si>
  <si>
    <t>USERNAME</t>
  </si>
  <si>
    <t>PASSWORD</t>
  </si>
  <si>
    <t>RETYPE PASSWORD</t>
  </si>
  <si>
    <t>EMAIL</t>
  </si>
  <si>
    <t>REYPE EMAIL</t>
  </si>
  <si>
    <t>Question 1</t>
  </si>
  <si>
    <t>How often do you drink alcohol?</t>
  </si>
  <si>
    <t>glasses per week</t>
  </si>
  <si>
    <t>Question 2</t>
  </si>
  <si>
    <t>How often do you smoke?</t>
  </si>
  <si>
    <t>cigarettes per day</t>
  </si>
  <si>
    <t>Question 3</t>
  </si>
  <si>
    <t>How often do you exercise?</t>
  </si>
  <si>
    <t>times per week</t>
  </si>
  <si>
    <t>Question 4</t>
  </si>
  <si>
    <t>Do you have any prior heart conditions?</t>
  </si>
  <si>
    <t>What is your PSA Score?</t>
  </si>
  <si>
    <t>If you would like to adjust anything, do so now.  For each attribute, you may adjust it up or down, and see the results in the chart below</t>
  </si>
  <si>
    <t>T1</t>
  </si>
  <si>
    <t>T2</t>
  </si>
  <si>
    <t>T3</t>
  </si>
  <si>
    <t>T4</t>
  </si>
  <si>
    <t>PSA Before</t>
  </si>
  <si>
    <t>PSA After</t>
  </si>
  <si>
    <t>% Improvement</t>
  </si>
  <si>
    <t>What is your Gleason Score?</t>
  </si>
  <si>
    <t>Utility</t>
  </si>
  <si>
    <t>Cost</t>
  </si>
  <si>
    <t>Value Analysis</t>
  </si>
  <si>
    <t>Most Important Attribute:</t>
  </si>
  <si>
    <t>(skip this for model evaluation purposes)</t>
  </si>
  <si>
    <t>Stage of Prostate Cancer:</t>
  </si>
  <si>
    <t>SIDE EFFECTS</t>
  </si>
  <si>
    <t>T-category</t>
  </si>
  <si>
    <t>N-category</t>
  </si>
  <si>
    <t>M-category</t>
  </si>
  <si>
    <t>What is your Stage of Cancer?</t>
  </si>
  <si>
    <t>PART 1</t>
  </si>
  <si>
    <t>PART 2</t>
  </si>
  <si>
    <t>Urin</t>
  </si>
  <si>
    <t>Stricture</t>
  </si>
  <si>
    <t>Peyr</t>
  </si>
  <si>
    <t>Erectile Dsyfunction</t>
  </si>
  <si>
    <t>Urinary Tract</t>
  </si>
  <si>
    <t>Prostatitis</t>
  </si>
  <si>
    <t>TIER 1 COMBINATORICS</t>
  </si>
  <si>
    <t>Tie</t>
  </si>
  <si>
    <t>TIER 1 QUESTIONNAIRE</t>
  </si>
  <si>
    <t>Sensitivity Analysis:</t>
  </si>
  <si>
    <t>Rank Calculation:</t>
  </si>
  <si>
    <t>Displayed Description:</t>
  </si>
  <si>
    <t>Drop Down Menu:</t>
  </si>
  <si>
    <t>Sexual Dysfunction</t>
  </si>
  <si>
    <t>Urinary Issues</t>
  </si>
  <si>
    <t>Normalized</t>
  </si>
  <si>
    <t>Side Effect</t>
  </si>
  <si>
    <t>Hormone Therapy</t>
  </si>
  <si>
    <t>Active Surveillance / Watchful Waiting</t>
  </si>
  <si>
    <t>Radiation Therapy</t>
  </si>
  <si>
    <t>Chemotherapy</t>
  </si>
  <si>
    <t>Alternative</t>
  </si>
  <si>
    <t>Weight Score</t>
  </si>
  <si>
    <t>SIDE EFFECTS QUESTIONNAIRE</t>
  </si>
  <si>
    <t>Peyronies Disease</t>
  </si>
  <si>
    <t>Treatments</t>
  </si>
  <si>
    <t>Rectal Bleeding</t>
  </si>
  <si>
    <t>Urinary Tract Infection</t>
  </si>
  <si>
    <t>Strictures</t>
  </si>
  <si>
    <t>WEIGHTING</t>
  </si>
  <si>
    <t>Prostatitis is the inflammation of the prostate gland.  It is usually characterized by difficulty or painful urination, frequent urination, fever, low-back pain, ED, low libido, or pain in the penis and/or testicles.  There are 2 forms of prostatitis: acute and chronic baterial.  Both are caused by an infection of the prostate.</t>
  </si>
  <si>
    <t>Treatment is based on the cause.  Antiobiotics are used to treat prostatitis that is caused by an infection (several weeks or a few months).  Severe cases may lead you to go to the hospital for treatment with fluids and antiobiotics.  Prostatitis not caused by an infection is more difficult.  Treatments for this case are aimed at making your feel better.</t>
  </si>
  <si>
    <t>Erectile dysfunction (impotence), is the inability to develop or sustain an erection satisfactory for sexual intercourse</t>
  </si>
  <si>
    <t>Oral medications, such as Cialis, Levitra, or Viagra.  Injections of medicine into the penis before intercourse, penile implants, or surgery</t>
  </si>
  <si>
    <t>Peyronies disease is an abnormal bend of the penis that occurs during erection.  It is due to scar tissue that develops under the skin of the penis.  It can result in difficulty of peneration or pain during sexual activity.</t>
  </si>
  <si>
    <t>Some or all of the symptoms may improve over time or may not get worse.  Treatments include medicine, radiation therapy, injections, or Vitamin E.</t>
  </si>
  <si>
    <t>Category I - Sexual Dysfunction</t>
  </si>
  <si>
    <t>Category II - Urinary Issues</t>
  </si>
  <si>
    <t>Category III - Leakage</t>
  </si>
  <si>
    <t>Treatment by many physicians involves frequent "dilation" of the strictured area, but this may end up being only temporary.  A more permanent treatment is surgery.</t>
  </si>
  <si>
    <t>Urethral stricture is the narrowing of the urethra which can make urination difficult.</t>
  </si>
  <si>
    <t>See incontinence (urinary)</t>
  </si>
  <si>
    <t>Treatments for both types of Incontinence include exercise to strengthen the pelvic muscles, diet changes, medications, or surgery (devices).</t>
  </si>
  <si>
    <t xml:space="preserve">Incontinence includes both urinary and fecal incontinence.  However urinary incontinence is more common after prostate cancer treatments.  Urinary incontinence is the loss of the ability to control urination.  There is differing degrees of severity - ranging from dribbles to total leakage.  Fecal incontinence is the inability to control the passage of liquid and/or solid stool.  Fecal incontinence ranges from the loss of an entire solid bowel movement in severe cases to the loss of a small amount of liquid waste. </t>
  </si>
  <si>
    <t xml:space="preserve">Climacturia refers to the leakage of urine during orgasm or sexual activity.  </t>
  </si>
  <si>
    <t>There are currently no treatments for Climacturia, rather steps to avoid it (emptying bladder before sexual activity).</t>
  </si>
  <si>
    <t xml:space="preserve">Proctitis is the inflammation of the rectum and the anal sphincter.  It can result in blood in the stools and/or the persistent urge to defecate.  </t>
  </si>
  <si>
    <t>Urinary Tract Infection is a bacterial infection that effects the urinary system.  This infection can cause pain during urination, more frequent urge to urinate, and/or cloudy urine.</t>
  </si>
  <si>
    <t>This infection is generally treated with antibiotics.</t>
  </si>
  <si>
    <t>I</t>
  </si>
  <si>
    <t>II</t>
  </si>
  <si>
    <t>III</t>
  </si>
  <si>
    <t>IV</t>
  </si>
  <si>
    <t>T</t>
  </si>
  <si>
    <t>N</t>
  </si>
  <si>
    <t>M</t>
  </si>
  <si>
    <t>Gleason</t>
  </si>
  <si>
    <t>TREATMENTS</t>
  </si>
  <si>
    <t>Treatment Key</t>
  </si>
  <si>
    <t xml:space="preserve">Treatment </t>
  </si>
  <si>
    <t>Category</t>
  </si>
  <si>
    <t>Androgen Deprivation Therapy</t>
  </si>
  <si>
    <t>Grouping source:  http://www.prostate-cancer.com</t>
  </si>
  <si>
    <t>Laparoscopic Surgery</t>
  </si>
  <si>
    <t>Active Surv</t>
  </si>
  <si>
    <t>External Beam Radiation Therapy</t>
  </si>
  <si>
    <t>Proton Beam Radiation Therapy</t>
  </si>
  <si>
    <t>Brach</t>
  </si>
  <si>
    <t>HIFU</t>
  </si>
  <si>
    <t>High Intensity Focused Ultrasound</t>
  </si>
  <si>
    <t>Intensity-Modulated Radiation Therapy</t>
  </si>
  <si>
    <t>Image Guided Radiation Therapy</t>
  </si>
  <si>
    <t>First</t>
  </si>
  <si>
    <t>Last</t>
  </si>
  <si>
    <t>Age Range</t>
  </si>
  <si>
    <t>Uncat</t>
  </si>
  <si>
    <t>TOTAL</t>
  </si>
  <si>
    <t>More</t>
  </si>
  <si>
    <t># of Samples with Responses</t>
  </si>
  <si>
    <t>RECURRENCE:</t>
  </si>
  <si>
    <t>Average PSA Before</t>
  </si>
  <si>
    <t>Average PSA After</t>
  </si>
  <si>
    <t>Side Effect Key</t>
  </si>
  <si>
    <t>Death</t>
  </si>
  <si>
    <t>Sexual</t>
  </si>
  <si>
    <t>Bowel</t>
  </si>
  <si>
    <t>PROBABILITY OF SIDE EFFECT</t>
  </si>
  <si>
    <t># of Occurences</t>
  </si>
  <si>
    <t>Patient Age</t>
  </si>
  <si>
    <t>Band Above</t>
  </si>
  <si>
    <t>Band Below</t>
  </si>
  <si>
    <t>Patient Range</t>
  </si>
  <si>
    <t>Recurrance</t>
  </si>
  <si>
    <t>Recovery Time</t>
  </si>
  <si>
    <t>RECURRANCE</t>
  </si>
  <si>
    <t>PATIENT INFORMATION</t>
  </si>
  <si>
    <t>Age Range:</t>
  </si>
  <si>
    <t>Recover Time</t>
  </si>
  <si>
    <t>Weights</t>
  </si>
  <si>
    <t>Display Description</t>
  </si>
  <si>
    <t>Search Key</t>
  </si>
  <si>
    <t>CALCULATIONS TAB</t>
  </si>
  <si>
    <t>FORMAT TAB</t>
  </si>
  <si>
    <t>RECOVERY TIME</t>
  </si>
  <si>
    <t>http://www.protons.com/proton-therapy/conditions-treated/prostate-cancer/treatment-options.html</t>
  </si>
  <si>
    <t>Typical Recovery Time (weeks)</t>
  </si>
  <si>
    <t>N0</t>
  </si>
  <si>
    <t>M0</t>
  </si>
  <si>
    <t>&lt;10</t>
  </si>
  <si>
    <t>T2a</t>
  </si>
  <si>
    <t>&lt;=6</t>
  </si>
  <si>
    <t>&lt;20</t>
  </si>
  <si>
    <t>&lt;=7</t>
  </si>
  <si>
    <t>T2b</t>
  </si>
  <si>
    <t>&gt;=10, &lt;20</t>
  </si>
  <si>
    <t>T2c</t>
  </si>
  <si>
    <t>any</t>
  </si>
  <si>
    <t>&gt;=20</t>
  </si>
  <si>
    <t>&gt;=8</t>
  </si>
  <si>
    <t>N1</t>
  </si>
  <si>
    <t>M1</t>
  </si>
  <si>
    <t>PATIENT PROFILE</t>
  </si>
  <si>
    <t>T1a</t>
  </si>
  <si>
    <t>T1b</t>
  </si>
  <si>
    <t>T1c</t>
  </si>
  <si>
    <t>T3a</t>
  </si>
  <si>
    <t>T3b</t>
  </si>
  <si>
    <t>M1a</t>
  </si>
  <si>
    <t>M1b</t>
  </si>
  <si>
    <t>M1c</t>
  </si>
  <si>
    <t>Click here for more information on TNM Staging</t>
  </si>
  <si>
    <t>M Category</t>
  </si>
  <si>
    <t>N Category</t>
  </si>
  <si>
    <t>T Category</t>
  </si>
  <si>
    <t>Score</t>
  </si>
  <si>
    <t>Choices</t>
  </si>
  <si>
    <t>Input</t>
  </si>
  <si>
    <t>Cancer Stage</t>
  </si>
  <si>
    <t>Cancer Stage:</t>
  </si>
  <si>
    <t>Original Weights</t>
  </si>
  <si>
    <t>Chart Adjustment</t>
  </si>
  <si>
    <t>Weight 1 Adj</t>
  </si>
  <si>
    <t>Weight 2 Adj</t>
  </si>
  <si>
    <t>Weight 3 Adj</t>
  </si>
  <si>
    <t>User Change</t>
  </si>
  <si>
    <t>% Change</t>
  </si>
  <si>
    <t>6+</t>
  </si>
  <si>
    <t>1-2</t>
  </si>
  <si>
    <t>3-5</t>
  </si>
  <si>
    <t>Bowel Issues</t>
  </si>
  <si>
    <t>For minor cases of Proctitis, supplements/antibiotics are prescribed.  For more severe cases, surgery is required to repair the bloody tissue.</t>
  </si>
  <si>
    <t>**</t>
  </si>
  <si>
    <t>** denotes 5.5 yr</t>
  </si>
  <si>
    <t>*** per treatment</t>
  </si>
  <si>
    <t>http://www.prostateimplant.com/treatment_options</t>
  </si>
  <si>
    <t>http://www.kaycircle.com/What-is-the-average-cost-of-chemotherapy-for-prostate-cancer-per-year-in-2010</t>
  </si>
  <si>
    <t>PSA After (2)</t>
  </si>
  <si>
    <t>http://www.cancer.org/Cancer/ProstateCancer/DetailedGuide/prostate-cancer-staging</t>
  </si>
  <si>
    <t>SAMPLES</t>
  </si>
  <si>
    <t>0 - 44</t>
  </si>
  <si>
    <t>45 - 49</t>
  </si>
  <si>
    <t>50 - 54</t>
  </si>
  <si>
    <t>55 - 59</t>
  </si>
  <si>
    <t>60 - 64</t>
  </si>
  <si>
    <t>65 - 69</t>
  </si>
  <si>
    <t>70 - More</t>
  </si>
  <si>
    <t>70 - 74</t>
  </si>
  <si>
    <t>75 - 79</t>
  </si>
  <si>
    <t>80 - More</t>
  </si>
  <si>
    <t>Side Effects</t>
  </si>
  <si>
    <t>Side effects from the treatments.  Include sexual dysfunction, urinary issues, leakage, and bowel issues.</t>
  </si>
  <si>
    <t>Time it takes to return to normal activities after treatment.</t>
  </si>
  <si>
    <t>Prevent the cancer from reoccuring in the prostate/spreading to other organs.  This is a probability, ranging from 0% chance of recurrance to 100% chance of recurrance.</t>
  </si>
  <si>
    <t>DATA SUMMARY</t>
  </si>
  <si>
    <t>Range</t>
  </si>
  <si>
    <t>Total</t>
  </si>
  <si>
    <t>What is your TNM Staging? (If you do not know this then proceed to the next step)</t>
  </si>
  <si>
    <t>TREATMENT COSTS</t>
  </si>
  <si>
    <t>Cost Index</t>
  </si>
  <si>
    <t xml:space="preserve">This tab is used to edit the presentation of the tabs that elicit information from the patient (such as the options for the drop down menus, displayed descriptions, etc).  </t>
  </si>
  <si>
    <t># Occurances</t>
  </si>
  <si>
    <t>80+</t>
  </si>
  <si>
    <t>Under 35</t>
  </si>
  <si>
    <t>For Bar</t>
  </si>
  <si>
    <t># Data Pts</t>
  </si>
  <si>
    <t>Brief Description</t>
  </si>
  <si>
    <t xml:space="preserve">If you already know your stage of cancer, please skip to Question 4.  Otherwise, please fill out questions 1-3 and we will estimate your stage of cancer. </t>
  </si>
  <si>
    <t># of Data pt Threshold:</t>
  </si>
  <si>
    <t>Total # of data pts that match your age and stage of cancer:</t>
  </si>
  <si>
    <t>Total # of data pts in the data set (all ages &amp; stages):</t>
  </si>
  <si>
    <t>Where do you fall in the data set?</t>
  </si>
  <si>
    <t>Age Group:</t>
  </si>
  <si>
    <t>TREATMENT INFORMATION</t>
  </si>
  <si>
    <t>Summary of Results</t>
  </si>
  <si>
    <t>Patient Summary</t>
  </si>
  <si>
    <t>Least Important Attribute:</t>
  </si>
  <si>
    <t>This tab includes all the calculations for the tool.</t>
  </si>
  <si>
    <t>Stage Criteria:</t>
  </si>
  <si>
    <t xml:space="preserve">    The chart below displays the treatments utility vs the cost.  The further northwest you move in the plot, the more cost effective the treatment is compared to the others (more utility per dollar).  The further to the right you move - the more costly treatments are and the further up you move - the more preferrable the treatment is based on the questions you answered in the previous parts.  This is not an end all be all recommendation but rather a starting point for discussions with your doctor about possible treatments and your preferences.</t>
  </si>
  <si>
    <t>Treatment to stop your body from producing testosterone causing the cancer cells to die or to grow more slowly.</t>
  </si>
  <si>
    <t>Surgery to remove the prostate and its cancer.  Surgery can either be an open surgery or done through small incisions.</t>
  </si>
  <si>
    <t>You and your doctor closely monitor your prostate cancer for any changes.  No medical treatment is provided.</t>
  </si>
  <si>
    <t>Uses high levels of radiation to kill prostate cancer cells or keep them from growing and dividing.</t>
  </si>
  <si>
    <t>Uses medicine to weaken and destroy cancer cells in the body.  If is a systemic therapy that affects the whole body by going through the bloodstream.</t>
  </si>
  <si>
    <t xml:space="preserve">Freezes the prostate tissue causing cancer cells to die.  </t>
  </si>
  <si>
    <t>Insertion of radioactive seeds into the prostate gland.</t>
  </si>
  <si>
    <t>Non-invasive ttreatment - high energy focused ultrasound beam is concetrated on the prostate gland to warm and terminate the prostate cancer.</t>
  </si>
  <si>
    <t>Note, these number are so you can tell how much you've adjusted them relative to each other; they do not represent the measured adjustment for each.  The weights of the factors add to 1.</t>
  </si>
  <si>
    <t>Most Cost Effective Treatment</t>
  </si>
  <si>
    <t>Least Cost Effective Treatment</t>
  </si>
  <si>
    <t>Utility/$</t>
  </si>
  <si>
    <t>Category V - Physical Illness</t>
  </si>
  <si>
    <t>Category VII - Physical Appearance</t>
  </si>
  <si>
    <t>Physical Illness</t>
  </si>
  <si>
    <t>Patient Profile</t>
  </si>
  <si>
    <t>Prostate hormone therapy suppresses, blocks, or eliminates testosterone to slow the tumor's growth.  Treatment is given orally or by injection.</t>
  </si>
  <si>
    <t>Therapy can slow the tumor's growth or lower a PSA level; it may be used before, during, or after other treatment.</t>
  </si>
  <si>
    <t>Recommended to those with low Gleason and PSA levels, and nonpalpable tumors.</t>
  </si>
  <si>
    <t>Patient undergoes careful monitoring instead of more aggressive therapy.  Expectant therapy includes regular visits to a doctor for prostate specific antigen (PSA) tests and digital rectal exams.</t>
  </si>
  <si>
    <t>Recurrent prostate cancer that has stopped responding to treatment may benefit from chemotherapy.  It may be used in advanced prostate cancer, if the disease has extended to other parts of the body.</t>
  </si>
  <si>
    <t>Chemotherapy is administered orally, or by a computerized pump, or by frequenct injections at a doctor's office.</t>
  </si>
  <si>
    <t>High Intensity Focused Ultrasound (HIFU)</t>
  </si>
  <si>
    <t>Most effective for patients with Stage I or II prostate cancer or whose cancer recurs locally after radiation therapy.</t>
  </si>
  <si>
    <t xml:space="preserve">Minimally invasive procedure that uses ultrasound waves to heat and destroy affected tissue within the prostate.  </t>
  </si>
  <si>
    <t>Prostatectomy</t>
  </si>
  <si>
    <t>Robotic Prostatectomy</t>
  </si>
  <si>
    <t>Usually recommended only for younger patients who are in otherwise good health.</t>
  </si>
  <si>
    <t>Reserved only for patients whose cancer is confined to the prostate gland.</t>
  </si>
  <si>
    <t>The removal of the prostate by surgical incisions in abdomen or perineum, or small incisions and laparoscope use.</t>
  </si>
  <si>
    <t>Minimally invasive procedure involving the removal of the prostate and surrounding cancerous tissue.  During a robotic prostatectomy, surgeon-controlled robotic arms are used to remove the prostate gland.</t>
  </si>
  <si>
    <t>Cryotherapy (or Cryosurgery)</t>
  </si>
  <si>
    <t>Used for patients with localized cancer, external radiation recurrent cancer, Gleason scores under 6, or PSA levels under 10.</t>
  </si>
  <si>
    <t xml:space="preserve">Minimally invasive procedure uses needles to apply freezing gases to the prostate.  </t>
  </si>
  <si>
    <t>More effective for younger patients in good health with localized prostate cancer.</t>
  </si>
  <si>
    <t xml:space="preserve">Minimally invasive radiation therapy implants low or high dose radiation (LDR or HDR) seeds in the prostate.  </t>
  </si>
  <si>
    <t>Electron Beam Radiation Therapy (EBRT)</t>
  </si>
  <si>
    <t>Standard type of external radiation therapy used in treatment of prostate cancer.  Will target prostate gland with external radiation.</t>
  </si>
  <si>
    <t>Intensity Modulated Radiation Therapy (IMRT)</t>
  </si>
  <si>
    <t>Image-Guided Radiation Therapy (IGRT)</t>
  </si>
  <si>
    <t>Normal structures and tumors can move between treatments due to differences in organ filling or movements while breathing. IGRT is radiation therapy, or often IMRT for deep seated tumors, guided by imaging equipment, such as CT, ultrasound or stereoscopic X-rays, taken in the treatment room just before the radiation treatment is delivered.</t>
  </si>
  <si>
    <t>Improves on 3D conformal radiation therapy by modifying the intensity of the radiation in each beam. With iMRT, radiation doses to tissues in the target area can be adjusted more precisely, allowing a higher radiation dose to the prostate and reduced doses to nearby normal tissues. This means a greater chance for a cure with fewer side effects.</t>
  </si>
  <si>
    <t xml:space="preserve">Men with organ-confined disease and men whose cancer has extended locally beyond the prostate cancer.  </t>
  </si>
  <si>
    <t>Source: http://www.prostate-cancer.com/</t>
  </si>
  <si>
    <t>Probability of Avoiding Side Effect</t>
  </si>
  <si>
    <t>Infertility</t>
  </si>
  <si>
    <t>Flu like Symptons</t>
  </si>
  <si>
    <t>Hot flashes</t>
  </si>
  <si>
    <t>Hair loss</t>
  </si>
  <si>
    <t>Muscle loss</t>
  </si>
  <si>
    <t>Weight gain</t>
  </si>
  <si>
    <t>Urinary Issues refer to Urinary Tract Infections, Strictures, and Prostatitis.  You will have severe pain and difficulty during urination.</t>
  </si>
  <si>
    <t>Leakage includes both urinary and fecal incontinence and Climacturia.  You will have total leakage of urination and waste.</t>
  </si>
  <si>
    <t>Bowel issues refers to Proctitis.  You will have bloody stools and severe pain during bowel movements.</t>
  </si>
  <si>
    <t>You will not be able to conceive a child.</t>
  </si>
  <si>
    <t>Sexual dysfunction includes Erectile Dysfunction and Peyronies disease (uncommon).  You will have permanent impotentence and pain during sexual activity.</t>
  </si>
  <si>
    <t>No longer able to conceive a child.</t>
  </si>
  <si>
    <t>There is no treatment for infertility.  Rather you must plan to bank your sperm before prostate cancer treatment in order to have the possibility of conceiving a child after treatment.</t>
  </si>
  <si>
    <t>A hot flash is an abrupt and intense sensation of heat affecting the face, neck, and upper body, resulting in a cold, clammy sweat, and uncomfort.</t>
  </si>
  <si>
    <t>Usually those undergoing hormonal therapy suffer from hot flashes.  Smaller doses of estrogen often diminishes the problem.</t>
  </si>
  <si>
    <t>Loss of hair all over your body due to chemotherapy drugs that attack the rapidly growing cells in your body (including your hair roots).</t>
  </si>
  <si>
    <t>Most of the time, hair loss due to chemotherapy is temporary.  No treatments exist that will guarantee no hair loss however there is on-going research on this subject.</t>
  </si>
  <si>
    <t>Due to lower testosterone levels, the body will lose muscle mass.</t>
  </si>
  <si>
    <t>Diet and exercise helps to reduce the amount of the muscle mass caused by the reduced amount of testosterone.</t>
  </si>
  <si>
    <t>Diet and exercise helps to prevent weight gain due to the change in testosterone levels.</t>
  </si>
  <si>
    <t>Weight gain due  to change in body composition.</t>
  </si>
  <si>
    <t>Fever, fatigue, nausea, vomitting, and the chills.</t>
  </si>
  <si>
    <t>Anti-nausea medicines usually help with the nausea and vomitting.  Exercise and diet helps with fatigue.</t>
  </si>
  <si>
    <t>Category VI - Infertility</t>
  </si>
  <si>
    <t>Category IV - Bowel Issues</t>
  </si>
  <si>
    <t>You will suffer from a nausea and vomitting, fatigue, and hot flashes.</t>
  </si>
  <si>
    <t>Change in Appearance</t>
  </si>
  <si>
    <t>You will lose all your hair, lose muscle mass, and gain weight.</t>
  </si>
  <si>
    <t>#</t>
  </si>
  <si>
    <t>Fourth Choice</t>
  </si>
  <si>
    <t>Fifth Choice</t>
  </si>
  <si>
    <t>Sixth Choice</t>
  </si>
  <si>
    <t>After Third Choice</t>
  </si>
  <si>
    <t>After Fourth Choice</t>
  </si>
  <si>
    <t>After Fifth Choice</t>
  </si>
  <si>
    <t>After Sixth Choice</t>
  </si>
  <si>
    <t>Order Based on Overal Utility (1 = Most Preferrable)</t>
  </si>
  <si>
    <t>Worst Case</t>
  </si>
  <si>
    <t>Results:</t>
  </si>
  <si>
    <t>Weight 4 Adj</t>
  </si>
  <si>
    <t>Weight 5 Adj</t>
  </si>
  <si>
    <t>Weight 6 Adj</t>
  </si>
  <si>
    <t>Weight 7 Adj</t>
  </si>
  <si>
    <t>Weights for Graph</t>
  </si>
  <si>
    <t>AGE*</t>
  </si>
  <si>
    <t xml:space="preserve">* Required field </t>
  </si>
  <si>
    <t>Most Like to Improve</t>
  </si>
  <si>
    <t>Rank the following side effects in order of side effects you would like to improve from the worst case to the best case (no longer have the side effect).  Ties are allowed.  Click links for additional information on side effect.</t>
  </si>
  <si>
    <t>Indifferent</t>
  </si>
  <si>
    <t>S1 A70</t>
  </si>
  <si>
    <t>S4 A70</t>
  </si>
  <si>
    <t>S2 A58</t>
  </si>
  <si>
    <t>S3 A58</t>
  </si>
  <si>
    <t>MAX</t>
  </si>
  <si>
    <t>MIN</t>
  </si>
  <si>
    <t>Avg</t>
  </si>
  <si>
    <t>max</t>
  </si>
  <si>
    <t>min</t>
  </si>
  <si>
    <t>avg</t>
  </si>
  <si>
    <t>Points</t>
  </si>
  <si>
    <t>S3 A55</t>
  </si>
  <si>
    <t>S4 A65</t>
  </si>
  <si>
    <t>S2 A65</t>
  </si>
  <si>
    <t>S2 A50</t>
  </si>
  <si>
    <t>S4 A50</t>
  </si>
  <si>
    <t>S1 A50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</si>
</sst>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409]mmm\-yy;@"/>
    <numFmt numFmtId="165" formatCode="0.0%"/>
    <numFmt numFmtId="166" formatCode="0.0"/>
    <numFmt numFmtId="167" formatCode="&quot;$&quot;#,##0"/>
    <numFmt numFmtId="168" formatCode="0.000"/>
    <numFmt numFmtId="169" formatCode="0.0000"/>
  </numFmts>
  <fonts count="33"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u/>
      <sz val="11"/>
      <color theme="10"/>
      <name val="Calibri"/>
      <family val="2"/>
      <scheme val="minor"/>
    </font>
    <font>
      <b/>
      <sz val="18"/>
      <color theme="3"/>
      <name val="Cambria"/>
      <family val="2"/>
      <scheme val="major"/>
    </font>
    <font>
      <sz val="8"/>
      <color rgb="FF000000"/>
      <name val="Tahoma"/>
      <family val="2"/>
    </font>
    <font>
      <sz val="12"/>
      <name val="Arial"/>
      <family val="2"/>
    </font>
    <font>
      <sz val="11"/>
      <color theme="1"/>
      <name val="Arial"/>
      <family val="2"/>
    </font>
    <font>
      <sz val="9"/>
      <name val="Arial"/>
      <family val="2"/>
    </font>
    <font>
      <b/>
      <sz val="8"/>
      <name val="Arial"/>
      <family val="2"/>
    </font>
    <font>
      <b/>
      <sz val="8"/>
      <color theme="1"/>
      <name val="Arial"/>
      <family val="2"/>
    </font>
    <font>
      <b/>
      <i/>
      <sz val="8"/>
      <color theme="1"/>
      <name val="Arial"/>
      <family val="2"/>
    </font>
    <font>
      <sz val="8"/>
      <color theme="1"/>
      <name val="Arial"/>
      <family val="2"/>
    </font>
    <font>
      <i/>
      <sz val="8"/>
      <color theme="1"/>
      <name val="Arial"/>
      <family val="2"/>
    </font>
    <font>
      <i/>
      <sz val="11"/>
      <color theme="1"/>
      <name val="Arial"/>
      <family val="2"/>
    </font>
    <font>
      <i/>
      <sz val="8"/>
      <name val="Arial"/>
      <family val="2"/>
    </font>
    <font>
      <b/>
      <sz val="10"/>
      <color theme="1"/>
      <name val="Arial"/>
      <family val="2"/>
    </font>
    <font>
      <b/>
      <sz val="8"/>
      <color theme="0"/>
      <name val="Arial"/>
      <family val="2"/>
    </font>
    <font>
      <sz val="10"/>
      <name val="Arial"/>
      <family val="2"/>
    </font>
    <font>
      <b/>
      <sz val="10"/>
      <color theme="0"/>
      <name val="Arial"/>
      <family val="2"/>
    </font>
    <font>
      <b/>
      <sz val="10"/>
      <color indexed="9"/>
      <name val="Arial"/>
      <family val="2"/>
    </font>
    <font>
      <u/>
      <sz val="10"/>
      <color theme="1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249977111117893"/>
        <bgColor indexed="64"/>
      </patternFill>
    </fill>
    <fill>
      <patternFill patternType="solid">
        <fgColor theme="8"/>
        <bgColor indexed="64"/>
      </patternFill>
    </fill>
    <fill>
      <patternFill patternType="solid">
        <fgColor indexed="8"/>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8">
    <xf numFmtId="0" fontId="0" fillId="0" borderId="0"/>
    <xf numFmtId="9" fontId="11" fillId="0" borderId="0" applyFont="0" applyFill="0" applyBorder="0" applyAlignment="0" applyProtection="0"/>
    <xf numFmtId="0" fontId="10" fillId="0" borderId="0"/>
    <xf numFmtId="0" fontId="14" fillId="0" borderId="0" applyNumberFormat="0" applyFill="0" applyBorder="0" applyAlignment="0" applyProtection="0"/>
    <xf numFmtId="0" fontId="15" fillId="0" borderId="0" applyNumberFormat="0" applyFill="0" applyBorder="0" applyAlignment="0" applyProtection="0"/>
    <xf numFmtId="0" fontId="11" fillId="0" borderId="0"/>
    <xf numFmtId="0" fontId="9" fillId="0" borderId="0"/>
    <xf numFmtId="44" fontId="29" fillId="0" borderId="0" applyFont="0" applyFill="0" applyBorder="0" applyAlignment="0" applyProtection="0"/>
  </cellStyleXfs>
  <cellXfs count="414">
    <xf numFmtId="0" fontId="0" fillId="0" borderId="0" xfId="0"/>
    <xf numFmtId="0" fontId="11" fillId="0" borderId="0" xfId="0" applyFont="1"/>
    <xf numFmtId="0" fontId="11" fillId="0" borderId="0" xfId="5" applyFont="1" applyBorder="1"/>
    <xf numFmtId="49" fontId="11" fillId="0" borderId="0" xfId="5" applyNumberFormat="1" applyFont="1" applyBorder="1"/>
    <xf numFmtId="0" fontId="11" fillId="0" borderId="1" xfId="0" applyFont="1" applyBorder="1"/>
    <xf numFmtId="0" fontId="11" fillId="0" borderId="0" xfId="5" applyFont="1"/>
    <xf numFmtId="0" fontId="11" fillId="0" borderId="0" xfId="0" applyFont="1" applyBorder="1"/>
    <xf numFmtId="49" fontId="18" fillId="0" borderId="0" xfId="6" applyNumberFormat="1" applyFont="1" applyBorder="1"/>
    <xf numFmtId="0" fontId="12" fillId="0" borderId="0" xfId="5" applyFont="1" applyBorder="1"/>
    <xf numFmtId="0" fontId="22" fillId="0" borderId="0" xfId="6" applyFont="1" applyBorder="1" applyAlignment="1"/>
    <xf numFmtId="2" fontId="23" fillId="0" borderId="0" xfId="6" applyNumberFormat="1" applyFont="1" applyBorder="1"/>
    <xf numFmtId="49" fontId="12" fillId="0" borderId="0" xfId="5" applyNumberFormat="1" applyFont="1" applyBorder="1"/>
    <xf numFmtId="49" fontId="23" fillId="0" borderId="0" xfId="6" applyNumberFormat="1" applyFont="1" applyBorder="1"/>
    <xf numFmtId="0" fontId="12" fillId="0" borderId="0" xfId="0" applyFont="1"/>
    <xf numFmtId="0" fontId="8" fillId="0" borderId="0" xfId="2" applyFont="1"/>
    <xf numFmtId="0" fontId="8" fillId="0" borderId="0" xfId="2" applyFont="1" applyAlignment="1">
      <alignment horizontal="right"/>
    </xf>
    <xf numFmtId="0" fontId="8" fillId="0" borderId="0" xfId="2" applyFont="1" applyAlignment="1">
      <alignment horizontal="center"/>
    </xf>
    <xf numFmtId="0" fontId="8" fillId="0" borderId="8" xfId="2" applyFont="1" applyBorder="1"/>
    <xf numFmtId="0" fontId="8" fillId="0" borderId="8" xfId="2" applyFont="1" applyBorder="1" applyAlignment="1">
      <alignment horizontal="center"/>
    </xf>
    <xf numFmtId="0" fontId="8" fillId="0" borderId="0" xfId="2" applyFont="1" applyBorder="1" applyAlignment="1">
      <alignment horizontal="center"/>
    </xf>
    <xf numFmtId="0" fontId="8" fillId="0" borderId="0" xfId="2" applyFont="1" applyBorder="1" applyAlignment="1">
      <alignment horizontal="right"/>
    </xf>
    <xf numFmtId="0" fontId="8" fillId="0" borderId="0" xfId="2" applyFont="1" applyBorder="1" applyAlignment="1"/>
    <xf numFmtId="0" fontId="8" fillId="0" borderId="0" xfId="2" applyFont="1" applyBorder="1"/>
    <xf numFmtId="0" fontId="19" fillId="0" borderId="0" xfId="0" applyFont="1"/>
    <xf numFmtId="0" fontId="12" fillId="0" borderId="0" xfId="5" applyFont="1" applyFill="1" applyBorder="1"/>
    <xf numFmtId="0" fontId="11" fillId="0" borderId="12" xfId="5" applyFont="1" applyBorder="1"/>
    <xf numFmtId="0" fontId="11" fillId="0" borderId="13" xfId="5" applyFont="1" applyBorder="1"/>
    <xf numFmtId="0" fontId="11" fillId="0" borderId="14" xfId="5" applyFont="1" applyBorder="1"/>
    <xf numFmtId="0" fontId="12" fillId="0" borderId="21" xfId="5" applyFont="1" applyBorder="1"/>
    <xf numFmtId="0" fontId="12" fillId="0" borderId="20" xfId="5" applyFont="1" applyBorder="1"/>
    <xf numFmtId="0" fontId="12" fillId="0" borderId="21" xfId="5" applyFont="1" applyFill="1" applyBorder="1"/>
    <xf numFmtId="0" fontId="17" fillId="0" borderId="15" xfId="5" applyFont="1" applyBorder="1"/>
    <xf numFmtId="0" fontId="11" fillId="0" borderId="8" xfId="5" applyFont="1" applyBorder="1"/>
    <xf numFmtId="0" fontId="11" fillId="0" borderId="16" xfId="5" applyFont="1" applyBorder="1"/>
    <xf numFmtId="0" fontId="22" fillId="0" borderId="21" xfId="6" applyFont="1" applyBorder="1" applyAlignment="1"/>
    <xf numFmtId="0" fontId="11" fillId="0" borderId="15" xfId="5" applyFont="1" applyBorder="1"/>
    <xf numFmtId="0" fontId="12" fillId="0" borderId="15" xfId="5" applyFont="1" applyBorder="1"/>
    <xf numFmtId="0" fontId="12" fillId="0" borderId="8" xfId="5" applyFont="1" applyBorder="1"/>
    <xf numFmtId="0" fontId="24" fillId="0" borderId="21" xfId="6" applyFont="1" applyBorder="1" applyAlignment="1"/>
    <xf numFmtId="0" fontId="24" fillId="0" borderId="0" xfId="6" applyFont="1" applyBorder="1" applyAlignment="1"/>
    <xf numFmtId="49" fontId="24" fillId="0" borderId="0" xfId="6" applyNumberFormat="1" applyFont="1" applyBorder="1" applyAlignment="1"/>
    <xf numFmtId="0" fontId="11" fillId="0" borderId="20" xfId="0" applyFont="1" applyBorder="1"/>
    <xf numFmtId="0" fontId="11" fillId="0" borderId="8" xfId="0" applyFont="1" applyBorder="1"/>
    <xf numFmtId="0" fontId="11" fillId="0" borderId="16" xfId="0" applyFont="1" applyBorder="1"/>
    <xf numFmtId="49" fontId="25" fillId="0" borderId="0" xfId="6" applyNumberFormat="1" applyFont="1" applyBorder="1" applyAlignment="1"/>
    <xf numFmtId="49" fontId="24" fillId="0" borderId="0" xfId="6" applyNumberFormat="1" applyFont="1" applyBorder="1" applyAlignment="1">
      <alignment horizontal="center"/>
    </xf>
    <xf numFmtId="0" fontId="11" fillId="0" borderId="9" xfId="0" applyFont="1" applyBorder="1"/>
    <xf numFmtId="0" fontId="12" fillId="0" borderId="21" xfId="0" applyFont="1" applyBorder="1"/>
    <xf numFmtId="0" fontId="12" fillId="0" borderId="0" xfId="0" applyFont="1" applyBorder="1"/>
    <xf numFmtId="0" fontId="12" fillId="0" borderId="20" xfId="0" applyFont="1" applyBorder="1"/>
    <xf numFmtId="0" fontId="20" fillId="0" borderId="0" xfId="0" applyFont="1" applyBorder="1"/>
    <xf numFmtId="0" fontId="20" fillId="0" borderId="0" xfId="0" applyFont="1" applyBorder="1" applyAlignment="1">
      <alignment horizontal="right"/>
    </xf>
    <xf numFmtId="0" fontId="12" fillId="0" borderId="0" xfId="0" applyFont="1" applyBorder="1" applyAlignment="1">
      <alignment vertical="center"/>
    </xf>
    <xf numFmtId="0" fontId="20" fillId="0" borderId="0" xfId="0" applyFont="1" applyBorder="1" applyAlignment="1">
      <alignment horizontal="center"/>
    </xf>
    <xf numFmtId="0" fontId="20" fillId="0" borderId="0" xfId="0" applyFont="1" applyBorder="1" applyAlignment="1"/>
    <xf numFmtId="0" fontId="12" fillId="0" borderId="15" xfId="0" applyFont="1" applyBorder="1"/>
    <xf numFmtId="0" fontId="12" fillId="0" borderId="8" xfId="0" applyFont="1" applyBorder="1"/>
    <xf numFmtId="0" fontId="12" fillId="0" borderId="16" xfId="0" applyFont="1" applyBorder="1"/>
    <xf numFmtId="0" fontId="12" fillId="3" borderId="0" xfId="0" applyFont="1" applyFill="1"/>
    <xf numFmtId="0" fontId="12" fillId="3" borderId="21" xfId="0" applyFont="1" applyFill="1" applyBorder="1"/>
    <xf numFmtId="0" fontId="12" fillId="0" borderId="2" xfId="0" applyFont="1" applyBorder="1"/>
    <xf numFmtId="0" fontId="12" fillId="0" borderId="6" xfId="0" applyFont="1" applyBorder="1"/>
    <xf numFmtId="0" fontId="12" fillId="0" borderId="4" xfId="0" applyFont="1" applyBorder="1"/>
    <xf numFmtId="0" fontId="20" fillId="0" borderId="0" xfId="0" applyFont="1" applyBorder="1" applyAlignment="1">
      <alignment vertical="center"/>
    </xf>
    <xf numFmtId="0" fontId="0" fillId="0" borderId="0" xfId="0"/>
    <xf numFmtId="0" fontId="11" fillId="0" borderId="9" xfId="0" applyNumberFormat="1" applyFont="1" applyBorder="1"/>
    <xf numFmtId="0" fontId="11" fillId="0" borderId="1" xfId="0" applyFont="1" applyFill="1" applyBorder="1" applyAlignment="1">
      <alignment horizontal="left"/>
    </xf>
    <xf numFmtId="0" fontId="8" fillId="0" borderId="21" xfId="2" applyFont="1" applyBorder="1" applyAlignment="1">
      <alignment horizontal="center"/>
    </xf>
    <xf numFmtId="0" fontId="8" fillId="0" borderId="20" xfId="2" applyFont="1" applyBorder="1"/>
    <xf numFmtId="0" fontId="8" fillId="0" borderId="15" xfId="2" applyFont="1" applyBorder="1" applyAlignment="1">
      <alignment horizontal="center"/>
    </xf>
    <xf numFmtId="0" fontId="8" fillId="0" borderId="16" xfId="2" applyFont="1" applyBorder="1"/>
    <xf numFmtId="0" fontId="8" fillId="0" borderId="12" xfId="2" applyFont="1" applyBorder="1" applyAlignment="1">
      <alignment horizontal="center"/>
    </xf>
    <xf numFmtId="0" fontId="8" fillId="0" borderId="13" xfId="2" applyFont="1" applyBorder="1" applyAlignment="1">
      <alignment horizontal="center"/>
    </xf>
    <xf numFmtId="0" fontId="8" fillId="0" borderId="17" xfId="2" applyFont="1" applyBorder="1" applyAlignment="1">
      <alignment horizontal="left"/>
    </xf>
    <xf numFmtId="0" fontId="8" fillId="0" borderId="19" xfId="2" applyFont="1" applyBorder="1" applyAlignment="1">
      <alignment horizontal="left"/>
    </xf>
    <xf numFmtId="0" fontId="8" fillId="0" borderId="20" xfId="2" applyFont="1" applyBorder="1" applyAlignment="1">
      <alignment horizontal="left"/>
    </xf>
    <xf numFmtId="0" fontId="8" fillId="0" borderId="16" xfId="2" applyFont="1" applyBorder="1" applyAlignment="1">
      <alignment horizontal="left"/>
    </xf>
    <xf numFmtId="0" fontId="8" fillId="0" borderId="21" xfId="2" applyFont="1" applyBorder="1"/>
    <xf numFmtId="0" fontId="8" fillId="0" borderId="14" xfId="2" applyFont="1" applyBorder="1"/>
    <xf numFmtId="0" fontId="19" fillId="0" borderId="0" xfId="5" applyFont="1" applyBorder="1" applyAlignment="1"/>
    <xf numFmtId="0" fontId="11" fillId="0" borderId="0" xfId="4" applyFont="1" applyAlignment="1">
      <alignment horizontal="left"/>
    </xf>
    <xf numFmtId="0" fontId="13" fillId="0" borderId="0" xfId="4" applyFont="1" applyFill="1" applyBorder="1" applyAlignment="1"/>
    <xf numFmtId="0" fontId="11" fillId="0" borderId="0" xfId="4" applyFont="1" applyFill="1" applyBorder="1" applyAlignment="1"/>
    <xf numFmtId="0" fontId="8" fillId="0" borderId="21" xfId="2" applyFont="1" applyBorder="1" applyAlignment="1">
      <alignment horizontal="left"/>
    </xf>
    <xf numFmtId="0" fontId="8" fillId="0" borderId="15" xfId="2" applyFont="1" applyBorder="1" applyAlignment="1">
      <alignment horizontal="left"/>
    </xf>
    <xf numFmtId="0" fontId="27" fillId="0" borderId="13" xfId="2" applyFont="1" applyFill="1" applyBorder="1" applyAlignment="1">
      <alignment horizontal="left"/>
    </xf>
    <xf numFmtId="0" fontId="27" fillId="0" borderId="0" xfId="2" applyFont="1" applyFill="1" applyBorder="1" applyAlignment="1">
      <alignment horizontal="left"/>
    </xf>
    <xf numFmtId="0" fontId="0" fillId="0" borderId="0" xfId="0"/>
    <xf numFmtId="0" fontId="27" fillId="0" borderId="0" xfId="2" applyFont="1" applyFill="1" applyBorder="1"/>
    <xf numFmtId="0" fontId="11" fillId="0" borderId="1" xfId="0" applyFont="1" applyFill="1" applyBorder="1" applyAlignment="1">
      <alignment horizontal="left" vertical="center" wrapText="1"/>
    </xf>
    <xf numFmtId="0" fontId="11" fillId="0" borderId="1" xfId="0" applyNumberFormat="1" applyFont="1" applyBorder="1"/>
    <xf numFmtId="0" fontId="13" fillId="8" borderId="10" xfId="0" applyFont="1" applyFill="1" applyBorder="1"/>
    <xf numFmtId="0" fontId="11" fillId="8" borderId="10" xfId="0" applyFont="1" applyFill="1" applyBorder="1"/>
    <xf numFmtId="0" fontId="13" fillId="8" borderId="10" xfId="4" applyFont="1" applyFill="1" applyBorder="1" applyAlignment="1"/>
    <xf numFmtId="0" fontId="11" fillId="9" borderId="1" xfId="0" applyFont="1" applyFill="1" applyBorder="1"/>
    <xf numFmtId="0" fontId="11" fillId="9" borderId="9" xfId="0" applyFont="1" applyFill="1" applyBorder="1"/>
    <xf numFmtId="0" fontId="8" fillId="9" borderId="9" xfId="2" applyFont="1" applyFill="1" applyBorder="1" applyAlignment="1">
      <alignment horizontal="left"/>
    </xf>
    <xf numFmtId="0" fontId="8" fillId="9" borderId="10" xfId="2" applyFont="1" applyFill="1" applyBorder="1"/>
    <xf numFmtId="0" fontId="8" fillId="9" borderId="10" xfId="2" applyFont="1" applyFill="1" applyBorder="1" applyAlignment="1">
      <alignment horizontal="center"/>
    </xf>
    <xf numFmtId="0" fontId="8" fillId="9" borderId="11" xfId="2" applyFont="1" applyFill="1" applyBorder="1"/>
    <xf numFmtId="0" fontId="8" fillId="9" borderId="1" xfId="2" applyFont="1" applyFill="1" applyBorder="1"/>
    <xf numFmtId="0" fontId="11" fillId="0" borderId="12" xfId="0" applyFont="1" applyBorder="1"/>
    <xf numFmtId="0" fontId="11" fillId="0" borderId="21" xfId="0" applyFont="1" applyBorder="1"/>
    <xf numFmtId="0" fontId="11" fillId="0" borderId="18" xfId="0" applyFont="1" applyBorder="1"/>
    <xf numFmtId="0" fontId="11" fillId="0" borderId="17" xfId="0" applyFont="1" applyBorder="1"/>
    <xf numFmtId="0" fontId="11" fillId="0" borderId="19" xfId="0" applyFont="1" applyBorder="1"/>
    <xf numFmtId="0" fontId="11" fillId="9" borderId="10" xfId="0" applyFont="1" applyFill="1" applyBorder="1"/>
    <xf numFmtId="0" fontId="11" fillId="9" borderId="11" xfId="0" applyFont="1" applyFill="1" applyBorder="1"/>
    <xf numFmtId="0" fontId="27" fillId="8" borderId="10" xfId="2" applyFont="1" applyFill="1" applyBorder="1" applyAlignment="1">
      <alignment horizontal="left"/>
    </xf>
    <xf numFmtId="0" fontId="27" fillId="8" borderId="10" xfId="2" applyFont="1" applyFill="1" applyBorder="1"/>
    <xf numFmtId="0" fontId="11" fillId="9" borderId="18"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1" xfId="0" applyFont="1" applyFill="1" applyBorder="1" applyAlignment="1">
      <alignment horizontal="center"/>
    </xf>
    <xf numFmtId="0" fontId="27" fillId="0" borderId="0" xfId="2" applyFont="1" applyAlignment="1">
      <alignment horizontal="left"/>
    </xf>
    <xf numFmtId="0" fontId="13" fillId="0" borderId="0" xfId="0" applyFont="1" applyAlignment="1">
      <alignment horizontal="left" vertical="top"/>
    </xf>
    <xf numFmtId="0" fontId="20" fillId="0" borderId="0" xfId="0" applyFont="1"/>
    <xf numFmtId="0" fontId="20" fillId="0" borderId="0" xfId="0" applyFont="1" applyAlignment="1">
      <alignment horizontal="left"/>
    </xf>
    <xf numFmtId="0" fontId="0" fillId="0" borderId="21" xfId="0" applyBorder="1"/>
    <xf numFmtId="0" fontId="0" fillId="0" borderId="15" xfId="0" applyBorder="1"/>
    <xf numFmtId="0" fontId="0" fillId="0" borderId="17" xfId="0" applyBorder="1"/>
    <xf numFmtId="0" fontId="11" fillId="0" borderId="17" xfId="0" applyFont="1" applyFill="1" applyBorder="1"/>
    <xf numFmtId="0" fontId="11" fillId="0" borderId="18" xfId="0" applyFont="1" applyFill="1" applyBorder="1"/>
    <xf numFmtId="0" fontId="0" fillId="0" borderId="15" xfId="0" applyFill="1" applyBorder="1"/>
    <xf numFmtId="0" fontId="11" fillId="0" borderId="19" xfId="0" applyFont="1" applyFill="1" applyBorder="1"/>
    <xf numFmtId="0" fontId="11" fillId="0" borderId="12" xfId="0" applyFont="1" applyFill="1" applyBorder="1"/>
    <xf numFmtId="49" fontId="27" fillId="0" borderId="0" xfId="2" applyNumberFormat="1" applyFont="1" applyFill="1" applyBorder="1"/>
    <xf numFmtId="0" fontId="13" fillId="0" borderId="10" xfId="0" applyFont="1" applyFill="1" applyBorder="1"/>
    <xf numFmtId="0" fontId="11" fillId="0" borderId="10" xfId="0" applyFont="1" applyFill="1" applyBorder="1"/>
    <xf numFmtId="0" fontId="11" fillId="0" borderId="0" xfId="0" applyFont="1" applyFill="1" applyBorder="1"/>
    <xf numFmtId="49" fontId="24" fillId="2" borderId="1" xfId="6" applyNumberFormat="1" applyFont="1" applyFill="1" applyBorder="1" applyAlignment="1" applyProtection="1">
      <alignment horizontal="center"/>
      <protection locked="0"/>
    </xf>
    <xf numFmtId="166" fontId="24" fillId="2" borderId="1" xfId="6" applyNumberFormat="1" applyFont="1" applyFill="1" applyBorder="1" applyAlignment="1" applyProtection="1">
      <alignment horizontal="center"/>
      <protection locked="0"/>
    </xf>
    <xf numFmtId="1" fontId="24" fillId="2" borderId="1" xfId="6" applyNumberFormat="1" applyFont="1" applyFill="1" applyBorder="1" applyAlignment="1" applyProtection="1">
      <alignment horizontal="center"/>
      <protection locked="0"/>
    </xf>
    <xf numFmtId="0" fontId="13" fillId="8" borderId="13" xfId="0" applyFont="1" applyFill="1" applyBorder="1"/>
    <xf numFmtId="0" fontId="11" fillId="8" borderId="13" xfId="0" applyFont="1" applyFill="1" applyBorder="1"/>
    <xf numFmtId="0" fontId="13" fillId="0" borderId="8" xfId="0" applyFont="1" applyFill="1" applyBorder="1"/>
    <xf numFmtId="0" fontId="11" fillId="0" borderId="8" xfId="0" applyFont="1" applyFill="1" applyBorder="1"/>
    <xf numFmtId="0" fontId="11" fillId="0" borderId="13" xfId="0" applyFont="1" applyFill="1" applyBorder="1"/>
    <xf numFmtId="0" fontId="13" fillId="0" borderId="21" xfId="0" applyFont="1" applyFill="1" applyBorder="1"/>
    <xf numFmtId="0" fontId="13" fillId="0" borderId="15" xfId="0" applyFont="1" applyFill="1" applyBorder="1"/>
    <xf numFmtId="49" fontId="11" fillId="0" borderId="18" xfId="0" applyNumberFormat="1" applyFont="1" applyFill="1" applyBorder="1"/>
    <xf numFmtId="49" fontId="11" fillId="0" borderId="17" xfId="0" applyNumberFormat="1" applyFont="1" applyFill="1" applyBorder="1"/>
    <xf numFmtId="49" fontId="11" fillId="0" borderId="19" xfId="0" applyNumberFormat="1" applyFont="1" applyFill="1" applyBorder="1"/>
    <xf numFmtId="0" fontId="11" fillId="0" borderId="1" xfId="0" applyFont="1" applyFill="1" applyBorder="1"/>
    <xf numFmtId="49" fontId="0" fillId="0" borderId="0" xfId="0" applyNumberFormat="1"/>
    <xf numFmtId="164" fontId="13" fillId="0" borderId="0" xfId="5" applyNumberFormat="1" applyFont="1" applyAlignment="1">
      <alignment horizontal="center" wrapText="1"/>
    </xf>
    <xf numFmtId="0" fontId="13" fillId="0" borderId="0" xfId="5" applyFont="1" applyAlignment="1">
      <alignment horizontal="center"/>
    </xf>
    <xf numFmtId="0" fontId="13" fillId="0" borderId="0" xfId="5" applyFont="1" applyAlignment="1">
      <alignment horizontal="center" wrapText="1"/>
    </xf>
    <xf numFmtId="164" fontId="13" fillId="0" borderId="0" xfId="5" applyNumberFormat="1" applyFont="1" applyAlignment="1">
      <alignment horizontal="center"/>
    </xf>
    <xf numFmtId="164" fontId="11" fillId="0" borderId="0" xfId="5" applyNumberFormat="1" applyFont="1"/>
    <xf numFmtId="0" fontId="0" fillId="0" borderId="0" xfId="0" applyProtection="1"/>
    <xf numFmtId="0" fontId="7" fillId="0" borderId="21" xfId="2" applyFont="1" applyBorder="1" applyAlignment="1">
      <alignment horizontal="left"/>
    </xf>
    <xf numFmtId="0" fontId="7" fillId="0" borderId="15" xfId="2" applyFont="1" applyBorder="1" applyAlignment="1">
      <alignment horizontal="left"/>
    </xf>
    <xf numFmtId="0" fontId="0" fillId="0" borderId="0" xfId="0"/>
    <xf numFmtId="0" fontId="6" fillId="0" borderId="1" xfId="2" applyFont="1" applyBorder="1"/>
    <xf numFmtId="0" fontId="6" fillId="0" borderId="0" xfId="2" applyFont="1"/>
    <xf numFmtId="0" fontId="13" fillId="2" borderId="10" xfId="0" applyFont="1" applyFill="1" applyBorder="1"/>
    <xf numFmtId="0" fontId="13" fillId="3" borderId="9" xfId="0" applyFont="1" applyFill="1" applyBorder="1"/>
    <xf numFmtId="0" fontId="13" fillId="3" borderId="11" xfId="0" applyFont="1" applyFill="1" applyBorder="1"/>
    <xf numFmtId="0" fontId="13" fillId="3" borderId="10" xfId="0" applyFont="1" applyFill="1" applyBorder="1"/>
    <xf numFmtId="0" fontId="11" fillId="3" borderId="9" xfId="0" applyFont="1" applyFill="1" applyBorder="1"/>
    <xf numFmtId="0" fontId="11" fillId="3" borderId="11" xfId="0" applyFont="1" applyFill="1" applyBorder="1"/>
    <xf numFmtId="0" fontId="11" fillId="3" borderId="10" xfId="0" applyFont="1" applyFill="1" applyBorder="1"/>
    <xf numFmtId="0" fontId="11" fillId="3" borderId="0" xfId="0" applyFont="1" applyFill="1" applyBorder="1"/>
    <xf numFmtId="0" fontId="31" fillId="5" borderId="27" xfId="0" applyFont="1" applyFill="1" applyBorder="1" applyAlignment="1">
      <alignment horizontal="center" vertical="center" wrapText="1"/>
    </xf>
    <xf numFmtId="0" fontId="31" fillId="5" borderId="25" xfId="0" applyFont="1" applyFill="1" applyBorder="1" applyAlignment="1">
      <alignment horizontal="center" vertical="center" wrapText="1"/>
    </xf>
    <xf numFmtId="0" fontId="31" fillId="5" borderId="28" xfId="0" applyFont="1" applyFill="1" applyBorder="1" applyAlignment="1">
      <alignment horizontal="center" vertical="center" wrapText="1"/>
    </xf>
    <xf numFmtId="0" fontId="31" fillId="5" borderId="26" xfId="0" applyFont="1" applyFill="1" applyBorder="1" applyAlignment="1">
      <alignment horizontal="center" vertical="center" wrapText="1"/>
    </xf>
    <xf numFmtId="0" fontId="30" fillId="5" borderId="25" xfId="0" applyFont="1" applyFill="1" applyBorder="1" applyAlignment="1">
      <alignment horizontal="center" vertical="center" wrapText="1"/>
    </xf>
    <xf numFmtId="0" fontId="30" fillId="5" borderId="26" xfId="0" applyFont="1" applyFill="1" applyBorder="1" applyAlignment="1">
      <alignment horizontal="center" vertical="center" wrapText="1"/>
    </xf>
    <xf numFmtId="0" fontId="11" fillId="0" borderId="22" xfId="0" applyFont="1" applyBorder="1"/>
    <xf numFmtId="0" fontId="11" fillId="0" borderId="30" xfId="0" applyFont="1" applyBorder="1"/>
    <xf numFmtId="0" fontId="11" fillId="0" borderId="31" xfId="0" applyFont="1" applyBorder="1"/>
    <xf numFmtId="0" fontId="11" fillId="0" borderId="23" xfId="0" applyFont="1" applyBorder="1"/>
    <xf numFmtId="0" fontId="11" fillId="0" borderId="34" xfId="0" applyFont="1" applyBorder="1"/>
    <xf numFmtId="0" fontId="11" fillId="0" borderId="35" xfId="0" applyFont="1" applyBorder="1"/>
    <xf numFmtId="0" fontId="31" fillId="5" borderId="24" xfId="0" applyFont="1" applyFill="1" applyBorder="1" applyAlignment="1">
      <alignment horizontal="center" vertical="center" wrapText="1"/>
    </xf>
    <xf numFmtId="0" fontId="30" fillId="5" borderId="24" xfId="0" applyFont="1" applyFill="1" applyBorder="1" applyAlignment="1">
      <alignment horizontal="center" vertical="center" wrapText="1"/>
    </xf>
    <xf numFmtId="0" fontId="11" fillId="0" borderId="29" xfId="0" applyFont="1" applyBorder="1"/>
    <xf numFmtId="166" fontId="11" fillId="0" borderId="1" xfId="1" applyNumberFormat="1" applyFont="1" applyBorder="1"/>
    <xf numFmtId="166" fontId="11" fillId="0" borderId="29" xfId="0" applyNumberFormat="1" applyFont="1" applyBorder="1"/>
    <xf numFmtId="166" fontId="11" fillId="0" borderId="1" xfId="0" applyNumberFormat="1" applyFont="1" applyBorder="1"/>
    <xf numFmtId="166" fontId="11" fillId="0" borderId="30" xfId="0" applyNumberFormat="1" applyFont="1" applyBorder="1"/>
    <xf numFmtId="0" fontId="11" fillId="0" borderId="32" xfId="0" applyFont="1" applyBorder="1"/>
    <xf numFmtId="0" fontId="11" fillId="0" borderId="33" xfId="0" applyFont="1" applyBorder="1"/>
    <xf numFmtId="166" fontId="11" fillId="0" borderId="34" xfId="1" applyNumberFormat="1" applyFont="1" applyBorder="1"/>
    <xf numFmtId="166" fontId="11" fillId="0" borderId="33" xfId="0" applyNumberFormat="1" applyFont="1" applyBorder="1"/>
    <xf numFmtId="166" fontId="11" fillId="0" borderId="34" xfId="0" applyNumberFormat="1" applyFont="1" applyBorder="1"/>
    <xf numFmtId="166" fontId="11" fillId="0" borderId="35" xfId="0" applyNumberFormat="1" applyFont="1" applyBorder="1"/>
    <xf numFmtId="0" fontId="13" fillId="0" borderId="0" xfId="0" applyFont="1" applyFill="1" applyBorder="1"/>
    <xf numFmtId="0" fontId="13" fillId="3" borderId="1" xfId="0" applyFont="1" applyFill="1" applyBorder="1"/>
    <xf numFmtId="0" fontId="31" fillId="7" borderId="36" xfId="0" applyFont="1" applyFill="1" applyBorder="1" applyAlignment="1">
      <alignment horizontal="center" vertical="center" wrapText="1"/>
    </xf>
    <xf numFmtId="0" fontId="31" fillId="5" borderId="38" xfId="0" applyFont="1" applyFill="1" applyBorder="1" applyAlignment="1">
      <alignment horizontal="center" vertical="center" wrapText="1"/>
    </xf>
    <xf numFmtId="0" fontId="31" fillId="5" borderId="39" xfId="0" applyFont="1" applyFill="1" applyBorder="1" applyAlignment="1">
      <alignment horizontal="center" vertical="center" wrapText="1"/>
    </xf>
    <xf numFmtId="0" fontId="31" fillId="5" borderId="40" xfId="0" applyFont="1" applyFill="1" applyBorder="1" applyAlignment="1">
      <alignment horizontal="center" vertical="center" wrapText="1"/>
    </xf>
    <xf numFmtId="0" fontId="31" fillId="5" borderId="41" xfId="0" applyFont="1" applyFill="1" applyBorder="1" applyAlignment="1">
      <alignment horizontal="center" vertical="center" wrapText="1"/>
    </xf>
    <xf numFmtId="0" fontId="11" fillId="0" borderId="24" xfId="0" applyFont="1" applyFill="1" applyBorder="1" applyAlignment="1">
      <alignment horizontal="left"/>
    </xf>
    <xf numFmtId="0" fontId="11" fillId="0" borderId="25" xfId="0" applyFont="1" applyBorder="1"/>
    <xf numFmtId="0" fontId="11" fillId="0" borderId="26" xfId="0" applyFont="1" applyBorder="1"/>
    <xf numFmtId="0" fontId="11" fillId="0" borderId="24" xfId="0" applyFont="1" applyFill="1" applyBorder="1" applyAlignment="1">
      <alignment horizontal="right"/>
    </xf>
    <xf numFmtId="0" fontId="11" fillId="0" borderId="37" xfId="0" applyFont="1" applyFill="1" applyBorder="1" applyAlignment="1">
      <alignment horizontal="left"/>
    </xf>
    <xf numFmtId="0" fontId="11" fillId="0" borderId="42" xfId="0" applyFont="1" applyBorder="1"/>
    <xf numFmtId="0" fontId="11" fillId="0" borderId="37" xfId="0" applyFont="1" applyFill="1" applyBorder="1" applyAlignment="1">
      <alignment horizontal="right"/>
    </xf>
    <xf numFmtId="0" fontId="11" fillId="0" borderId="29" xfId="0" applyFont="1" applyFill="1" applyBorder="1" applyAlignment="1">
      <alignment horizontal="left"/>
    </xf>
    <xf numFmtId="0" fontId="11" fillId="0" borderId="29" xfId="0" applyFont="1" applyFill="1" applyBorder="1" applyAlignment="1">
      <alignment horizontal="right"/>
    </xf>
    <xf numFmtId="0" fontId="11" fillId="0" borderId="33" xfId="0" applyFont="1" applyFill="1" applyBorder="1" applyAlignment="1">
      <alignment horizontal="left"/>
    </xf>
    <xf numFmtId="0" fontId="11" fillId="0" borderId="33" xfId="0" applyFont="1" applyFill="1" applyBorder="1" applyAlignment="1">
      <alignment horizontal="right"/>
    </xf>
    <xf numFmtId="0" fontId="6" fillId="0" borderId="0" xfId="2" applyFont="1" applyAlignment="1">
      <alignment horizontal="left"/>
    </xf>
    <xf numFmtId="0" fontId="6" fillId="9" borderId="1" xfId="2" applyFont="1" applyFill="1" applyBorder="1" applyAlignment="1">
      <alignment horizontal="center"/>
    </xf>
    <xf numFmtId="0" fontId="6" fillId="0" borderId="0" xfId="2" applyFont="1" applyBorder="1"/>
    <xf numFmtId="0" fontId="6" fillId="0" borderId="0" xfId="2" applyFont="1" applyFill="1" applyBorder="1" applyAlignment="1">
      <alignment horizontal="left"/>
    </xf>
    <xf numFmtId="0" fontId="6" fillId="0" borderId="1" xfId="2" applyFont="1" applyFill="1" applyBorder="1" applyAlignment="1">
      <alignment horizontal="left"/>
    </xf>
    <xf numFmtId="49" fontId="6" fillId="0" borderId="1" xfId="2" applyNumberFormat="1" applyFont="1" applyFill="1" applyBorder="1"/>
    <xf numFmtId="0" fontId="6" fillId="0" borderId="1" xfId="2" applyFont="1" applyFill="1" applyBorder="1"/>
    <xf numFmtId="0" fontId="6" fillId="0" borderId="1" xfId="2" applyFont="1" applyBorder="1" applyAlignment="1">
      <alignment horizontal="center"/>
    </xf>
    <xf numFmtId="0" fontId="6" fillId="0" borderId="0" xfId="2" applyFont="1" applyAlignment="1">
      <alignment horizontal="center"/>
    </xf>
    <xf numFmtId="0" fontId="6" fillId="0" borderId="0" xfId="2" applyFont="1" applyFill="1" applyBorder="1"/>
    <xf numFmtId="0" fontId="6" fillId="9" borderId="1" xfId="2" applyFont="1" applyFill="1" applyBorder="1"/>
    <xf numFmtId="0" fontId="6" fillId="0" borderId="1" xfId="2" applyFont="1" applyBorder="1" applyAlignment="1">
      <alignment horizontal="left"/>
    </xf>
    <xf numFmtId="2" fontId="6" fillId="0" borderId="1" xfId="2" applyNumberFormat="1" applyFont="1" applyBorder="1" applyAlignment="1">
      <alignment horizontal="right"/>
    </xf>
    <xf numFmtId="165" fontId="6" fillId="0" borderId="1" xfId="1" applyNumberFormat="1" applyFont="1" applyBorder="1" applyAlignment="1">
      <alignment horizontal="right"/>
    </xf>
    <xf numFmtId="0" fontId="6" fillId="0" borderId="1" xfId="2" applyFont="1" applyBorder="1" applyAlignment="1">
      <alignment horizontal="left" wrapText="1"/>
    </xf>
    <xf numFmtId="0" fontId="6" fillId="0" borderId="1" xfId="2" applyFont="1" applyBorder="1" applyAlignment="1">
      <alignment horizontal="right"/>
    </xf>
    <xf numFmtId="0" fontId="6" fillId="0" borderId="1" xfId="2" applyFont="1" applyFill="1" applyBorder="1" applyAlignment="1">
      <alignment horizontal="right"/>
    </xf>
    <xf numFmtId="0" fontId="6" fillId="0" borderId="0" xfId="2" applyFont="1" applyBorder="1" applyAlignment="1">
      <alignment horizontal="left" wrapText="1"/>
    </xf>
    <xf numFmtId="0" fontId="6" fillId="0" borderId="0" xfId="2" applyFont="1" applyBorder="1" applyAlignment="1">
      <alignment horizontal="right"/>
    </xf>
    <xf numFmtId="0" fontId="6" fillId="0" borderId="0" xfId="2" applyFont="1" applyFill="1" applyBorder="1" applyAlignment="1">
      <alignment horizontal="right"/>
    </xf>
    <xf numFmtId="0" fontId="6" fillId="8" borderId="10" xfId="2" applyFont="1" applyFill="1" applyBorder="1"/>
    <xf numFmtId="0" fontId="6" fillId="0" borderId="13" xfId="2" applyFont="1" applyFill="1" applyBorder="1"/>
    <xf numFmtId="2" fontId="6" fillId="0" borderId="1" xfId="2" applyNumberFormat="1" applyFont="1" applyBorder="1"/>
    <xf numFmtId="0" fontId="6" fillId="0" borderId="0" xfId="2" applyFont="1" applyBorder="1" applyAlignment="1">
      <alignment horizontal="left"/>
    </xf>
    <xf numFmtId="166" fontId="6" fillId="0" borderId="0" xfId="2" applyNumberFormat="1" applyFont="1" applyBorder="1" applyAlignment="1">
      <alignment horizontal="right"/>
    </xf>
    <xf numFmtId="2" fontId="6" fillId="0" borderId="0" xfId="2" applyNumberFormat="1" applyFont="1" applyBorder="1"/>
    <xf numFmtId="2" fontId="6" fillId="0" borderId="0" xfId="2" applyNumberFormat="1" applyFont="1" applyBorder="1" applyAlignment="1">
      <alignment horizontal="right"/>
    </xf>
    <xf numFmtId="2" fontId="6" fillId="2" borderId="1" xfId="2" applyNumberFormat="1" applyFont="1" applyFill="1" applyBorder="1"/>
    <xf numFmtId="0" fontId="6" fillId="0" borderId="0" xfId="2" applyFont="1" applyAlignment="1">
      <alignment horizontal="center"/>
    </xf>
    <xf numFmtId="2" fontId="6" fillId="0" borderId="0" xfId="2" applyNumberFormat="1" applyFont="1"/>
    <xf numFmtId="2" fontId="6" fillId="2" borderId="0" xfId="2" applyNumberFormat="1" applyFont="1" applyFill="1"/>
    <xf numFmtId="2" fontId="6" fillId="0" borderId="0" xfId="2" applyNumberFormat="1" applyFont="1" applyAlignment="1">
      <alignment horizontal="center"/>
    </xf>
    <xf numFmtId="2" fontId="6" fillId="0" borderId="12" xfId="2" applyNumberFormat="1" applyFont="1" applyBorder="1"/>
    <xf numFmtId="2" fontId="6" fillId="0" borderId="13" xfId="2" applyNumberFormat="1" applyFont="1" applyBorder="1"/>
    <xf numFmtId="2" fontId="6" fillId="0" borderId="14" xfId="2" applyNumberFormat="1" applyFont="1" applyBorder="1"/>
    <xf numFmtId="2" fontId="6" fillId="0" borderId="21" xfId="2" applyNumberFormat="1" applyFont="1" applyBorder="1"/>
    <xf numFmtId="2" fontId="6" fillId="0" borderId="20" xfId="2" applyNumberFormat="1" applyFont="1" applyBorder="1"/>
    <xf numFmtId="2" fontId="6" fillId="0" borderId="15" xfId="2" applyNumberFormat="1" applyFont="1" applyBorder="1"/>
    <xf numFmtId="2" fontId="6" fillId="0" borderId="8" xfId="2" applyNumberFormat="1" applyFont="1" applyBorder="1"/>
    <xf numFmtId="2" fontId="6" fillId="0" borderId="16" xfId="2" applyNumberFormat="1" applyFont="1" applyBorder="1"/>
    <xf numFmtId="167" fontId="6" fillId="0" borderId="1" xfId="7" applyNumberFormat="1" applyFont="1" applyBorder="1"/>
    <xf numFmtId="2" fontId="6" fillId="0" borderId="1" xfId="7" applyNumberFormat="1" applyFont="1" applyBorder="1"/>
    <xf numFmtId="0" fontId="5" fillId="9" borderId="1" xfId="2" applyFont="1" applyFill="1" applyBorder="1" applyAlignment="1">
      <alignment horizontal="center"/>
    </xf>
    <xf numFmtId="0" fontId="5" fillId="0" borderId="1" xfId="2" applyFont="1" applyFill="1" applyBorder="1"/>
    <xf numFmtId="0" fontId="20" fillId="0" borderId="1" xfId="0" applyFont="1" applyBorder="1" applyAlignment="1">
      <alignment horizontal="center" vertical="center" wrapText="1"/>
    </xf>
    <xf numFmtId="0" fontId="0" fillId="0" borderId="9" xfId="0" applyBorder="1"/>
    <xf numFmtId="0" fontId="0" fillId="0" borderId="10" xfId="0" applyBorder="1"/>
    <xf numFmtId="0" fontId="0" fillId="0" borderId="11" xfId="0" applyBorder="1"/>
    <xf numFmtId="0" fontId="4" fillId="9" borderId="1" xfId="2" applyFont="1" applyFill="1" applyBorder="1" applyAlignment="1">
      <alignment horizontal="center"/>
    </xf>
    <xf numFmtId="0" fontId="20" fillId="0" borderId="0" xfId="0" applyFont="1" applyBorder="1" applyAlignment="1">
      <alignment horizontal="center" vertical="center" wrapText="1"/>
    </xf>
    <xf numFmtId="0" fontId="20" fillId="0" borderId="0" xfId="0" applyFont="1" applyBorder="1" applyAlignment="1">
      <alignment vertical="center" wrapText="1"/>
    </xf>
    <xf numFmtId="0" fontId="20" fillId="0" borderId="1" xfId="0" applyFont="1" applyBorder="1" applyAlignment="1">
      <alignment horizontal="left"/>
    </xf>
    <xf numFmtId="0" fontId="12" fillId="0" borderId="0" xfId="0" applyFont="1" applyFill="1"/>
    <xf numFmtId="0" fontId="13" fillId="0" borderId="0" xfId="0" applyFont="1" applyFill="1" applyBorder="1" applyAlignment="1">
      <alignment horizontal="center"/>
    </xf>
    <xf numFmtId="0" fontId="13" fillId="0" borderId="8" xfId="0" applyFont="1" applyFill="1" applyBorder="1" applyAlignment="1">
      <alignment horizontal="left"/>
    </xf>
    <xf numFmtId="0" fontId="13" fillId="0" borderId="8" xfId="0" applyFont="1" applyFill="1" applyBorder="1" applyAlignment="1">
      <alignment horizontal="center"/>
    </xf>
    <xf numFmtId="0" fontId="13" fillId="0" borderId="0" xfId="0" applyFont="1" applyFill="1" applyBorder="1" applyAlignment="1">
      <alignment horizontal="left"/>
    </xf>
    <xf numFmtId="0" fontId="11" fillId="0" borderId="0" xfId="0" applyFont="1" applyFill="1" applyBorder="1" applyAlignment="1">
      <alignment horizontal="center"/>
    </xf>
    <xf numFmtId="0" fontId="20" fillId="0" borderId="21" xfId="0" applyFont="1" applyBorder="1" applyAlignment="1">
      <alignment vertical="center" wrapText="1"/>
    </xf>
    <xf numFmtId="0" fontId="20" fillId="0" borderId="1" xfId="0" applyFont="1" applyFill="1" applyBorder="1" applyAlignment="1">
      <alignment horizontal="center" vertical="center" wrapText="1"/>
    </xf>
    <xf numFmtId="0" fontId="11" fillId="0" borderId="0" xfId="0" applyFont="1" applyFill="1"/>
    <xf numFmtId="0" fontId="20" fillId="6" borderId="1" xfId="0" applyFont="1" applyFill="1" applyBorder="1" applyAlignment="1">
      <alignment horizontal="center" vertical="center"/>
    </xf>
    <xf numFmtId="0" fontId="20" fillId="6" borderId="1" xfId="0" applyFont="1" applyFill="1" applyBorder="1" applyAlignment="1">
      <alignment horizontal="center" vertical="center" wrapText="1"/>
    </xf>
    <xf numFmtId="0" fontId="3" fillId="0" borderId="0" xfId="2" applyFont="1" applyAlignment="1">
      <alignment horizontal="left"/>
    </xf>
    <xf numFmtId="0" fontId="20" fillId="0" borderId="0" xfId="0" applyFont="1" applyFill="1" applyBorder="1" applyAlignment="1">
      <alignment horizontal="center"/>
    </xf>
    <xf numFmtId="0" fontId="20" fillId="0" borderId="21" xfId="0" applyFont="1" applyBorder="1" applyAlignment="1">
      <alignment horizontal="center" wrapText="1"/>
    </xf>
    <xf numFmtId="0" fontId="20" fillId="0" borderId="0" xfId="0" applyFont="1" applyBorder="1" applyAlignment="1">
      <alignment horizontal="center" wrapText="1"/>
    </xf>
    <xf numFmtId="0" fontId="20" fillId="0" borderId="20" xfId="0" applyFont="1" applyBorder="1" applyAlignment="1">
      <alignment horizontal="center" wrapText="1"/>
    </xf>
    <xf numFmtId="0" fontId="8" fillId="9" borderId="12" xfId="2" applyFont="1" applyFill="1" applyBorder="1" applyAlignment="1">
      <alignment horizontal="left"/>
    </xf>
    <xf numFmtId="0" fontId="8" fillId="9" borderId="13" xfId="2" applyFont="1" applyFill="1" applyBorder="1" applyAlignment="1">
      <alignment horizontal="left"/>
    </xf>
    <xf numFmtId="0" fontId="8" fillId="9" borderId="14" xfId="2" applyFont="1" applyFill="1" applyBorder="1" applyAlignment="1">
      <alignment horizontal="left"/>
    </xf>
    <xf numFmtId="0" fontId="0" fillId="0" borderId="0" xfId="0"/>
    <xf numFmtId="0" fontId="12" fillId="0" borderId="13" xfId="0" applyFont="1" applyBorder="1"/>
    <xf numFmtId="0" fontId="20" fillId="0" borderId="0" xfId="0" applyFont="1" applyFill="1" applyBorder="1" applyAlignment="1">
      <alignment horizontal="left"/>
    </xf>
    <xf numFmtId="0" fontId="6" fillId="9" borderId="1" xfId="2" applyFont="1" applyFill="1" applyBorder="1" applyAlignment="1">
      <alignment horizontal="center" wrapText="1"/>
    </xf>
    <xf numFmtId="0" fontId="0" fillId="0" borderId="0" xfId="0"/>
    <xf numFmtId="0" fontId="11" fillId="0" borderId="21" xfId="0" applyFont="1" applyFill="1" applyBorder="1"/>
    <xf numFmtId="0" fontId="11" fillId="0" borderId="15" xfId="0" applyFont="1" applyFill="1" applyBorder="1"/>
    <xf numFmtId="0" fontId="2" fillId="0" borderId="0" xfId="2" applyFont="1" applyBorder="1" applyAlignment="1">
      <alignment horizontal="left"/>
    </xf>
    <xf numFmtId="2" fontId="6" fillId="10" borderId="1" xfId="2" applyNumberFormat="1" applyFont="1" applyFill="1" applyBorder="1" applyAlignment="1">
      <alignment horizontal="right"/>
    </xf>
    <xf numFmtId="2" fontId="2" fillId="10" borderId="1" xfId="2" applyNumberFormat="1" applyFont="1" applyFill="1" applyBorder="1" applyAlignment="1">
      <alignment horizontal="right"/>
    </xf>
    <xf numFmtId="0" fontId="0" fillId="0" borderId="0" xfId="0"/>
    <xf numFmtId="0" fontId="8" fillId="9" borderId="10" xfId="2" applyFont="1" applyFill="1" applyBorder="1" applyAlignment="1">
      <alignment horizontal="center"/>
    </xf>
    <xf numFmtId="0" fontId="8" fillId="0" borderId="18" xfId="2" applyFont="1" applyBorder="1" applyAlignment="1">
      <alignment horizontal="left"/>
    </xf>
    <xf numFmtId="0" fontId="2" fillId="9" borderId="11" xfId="2" applyFont="1" applyFill="1" applyBorder="1"/>
    <xf numFmtId="168" fontId="11" fillId="0" borderId="0" xfId="0" applyNumberFormat="1" applyFont="1"/>
    <xf numFmtId="0" fontId="20" fillId="0" borderId="21" xfId="0" applyFont="1" applyBorder="1" applyAlignment="1">
      <alignment horizontal="center" wrapText="1"/>
    </xf>
    <xf numFmtId="0" fontId="20" fillId="0" borderId="0" xfId="0" applyFont="1" applyBorder="1" applyAlignment="1">
      <alignment horizontal="center" wrapText="1"/>
    </xf>
    <xf numFmtId="0" fontId="20" fillId="0" borderId="20" xfId="0" applyFont="1" applyBorder="1" applyAlignment="1">
      <alignment horizontal="center" wrapText="1"/>
    </xf>
    <xf numFmtId="0" fontId="6" fillId="0" borderId="0" xfId="2" applyFont="1" applyAlignment="1">
      <alignment horizontal="center"/>
    </xf>
    <xf numFmtId="0" fontId="20" fillId="0" borderId="0" xfId="0" applyFont="1" applyBorder="1" applyAlignment="1">
      <alignment horizontal="center" vertical="center"/>
    </xf>
    <xf numFmtId="0" fontId="11" fillId="0" borderId="0" xfId="0" applyFont="1" applyBorder="1" applyAlignment="1">
      <alignment horizontal="center" vertical="center"/>
    </xf>
    <xf numFmtId="0" fontId="1" fillId="0" borderId="0" xfId="2" applyFont="1"/>
    <xf numFmtId="0" fontId="12" fillId="0" borderId="8" xfId="0" applyFont="1" applyBorder="1" applyAlignment="1">
      <alignment horizontal="left" vertical="top" wrapText="1"/>
    </xf>
    <xf numFmtId="0" fontId="12" fillId="4" borderId="1" xfId="0" applyFont="1" applyFill="1" applyBorder="1" applyAlignment="1">
      <alignment horizontal="center"/>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vertical="top" wrapText="1"/>
    </xf>
    <xf numFmtId="0" fontId="20" fillId="0" borderId="0" xfId="0" applyFont="1" applyBorder="1" applyAlignment="1">
      <alignment horizontal="center"/>
    </xf>
    <xf numFmtId="0" fontId="6" fillId="9" borderId="1" xfId="2" applyFont="1" applyFill="1" applyBorder="1" applyAlignment="1">
      <alignment horizontal="center" vertical="center"/>
    </xf>
    <xf numFmtId="0" fontId="20" fillId="0" borderId="0" xfId="0" applyFont="1" applyBorder="1" applyAlignment="1">
      <alignment horizontal="center" vertical="center"/>
    </xf>
    <xf numFmtId="0" fontId="20" fillId="0" borderId="21" xfId="0" applyFont="1" applyBorder="1" applyAlignment="1">
      <alignment horizontal="center"/>
    </xf>
    <xf numFmtId="0" fontId="11" fillId="0" borderId="15" xfId="0" applyFont="1" applyBorder="1"/>
    <xf numFmtId="0" fontId="0" fillId="0" borderId="0" xfId="0"/>
    <xf numFmtId="0" fontId="1" fillId="9" borderId="0" xfId="2" applyFont="1" applyFill="1" applyBorder="1" applyAlignment="1">
      <alignment horizontal="center"/>
    </xf>
    <xf numFmtId="0" fontId="0" fillId="0" borderId="0" xfId="0" applyAlignment="1">
      <alignment horizontal="right"/>
    </xf>
    <xf numFmtId="169" fontId="11" fillId="0" borderId="0" xfId="0" applyNumberFormat="1" applyFont="1"/>
    <xf numFmtId="0" fontId="1" fillId="0" borderId="1" xfId="2" applyFont="1" applyBorder="1"/>
    <xf numFmtId="0" fontId="12" fillId="2" borderId="9" xfId="5" applyFont="1" applyFill="1" applyBorder="1" applyAlignment="1" applyProtection="1">
      <alignment horizontal="center"/>
      <protection locked="0"/>
    </xf>
    <xf numFmtId="0" fontId="12" fillId="2" borderId="11" xfId="5" applyFont="1" applyFill="1" applyBorder="1" applyAlignment="1" applyProtection="1">
      <alignment horizontal="center"/>
      <protection locked="0"/>
    </xf>
    <xf numFmtId="0" fontId="19" fillId="0" borderId="0" xfId="5" applyFont="1" applyBorder="1" applyAlignment="1">
      <alignment horizontal="center"/>
    </xf>
    <xf numFmtId="0" fontId="12" fillId="0" borderId="0" xfId="5" applyFont="1" applyFill="1" applyBorder="1" applyAlignment="1">
      <alignment horizontal="center"/>
    </xf>
    <xf numFmtId="0" fontId="22" fillId="0" borderId="21" xfId="6" applyFont="1" applyBorder="1" applyAlignment="1">
      <alignment horizontal="left" wrapText="1"/>
    </xf>
    <xf numFmtId="0" fontId="0" fillId="0" borderId="0" xfId="0"/>
    <xf numFmtId="0" fontId="13" fillId="0" borderId="9" xfId="5" applyFont="1" applyBorder="1" applyAlignment="1">
      <alignment horizontal="center"/>
    </xf>
    <xf numFmtId="0" fontId="13" fillId="0" borderId="10" xfId="5" applyFont="1" applyBorder="1" applyAlignment="1">
      <alignment horizontal="center"/>
    </xf>
    <xf numFmtId="0" fontId="13" fillId="0" borderId="11" xfId="5" applyFont="1" applyBorder="1" applyAlignment="1">
      <alignment horizontal="center"/>
    </xf>
    <xf numFmtId="0" fontId="21" fillId="0" borderId="21" xfId="6" applyFont="1" applyBorder="1" applyAlignment="1">
      <alignment horizontal="center"/>
    </xf>
    <xf numFmtId="0" fontId="21" fillId="0" borderId="0" xfId="6" applyFont="1" applyBorder="1" applyAlignment="1">
      <alignment horizontal="center"/>
    </xf>
    <xf numFmtId="0" fontId="21" fillId="0" borderId="20" xfId="6" applyFont="1" applyBorder="1" applyAlignment="1">
      <alignment horizontal="center"/>
    </xf>
    <xf numFmtId="0" fontId="24" fillId="0" borderId="21" xfId="6" applyFont="1" applyBorder="1" applyAlignment="1">
      <alignment horizontal="left" vertical="top" wrapText="1"/>
    </xf>
    <xf numFmtId="0" fontId="24" fillId="0" borderId="0" xfId="6" applyFont="1" applyBorder="1" applyAlignment="1">
      <alignment horizontal="left" vertical="top" wrapText="1"/>
    </xf>
    <xf numFmtId="0" fontId="24" fillId="0" borderId="20" xfId="6" applyFont="1" applyBorder="1" applyAlignment="1">
      <alignment horizontal="left" vertical="top" wrapText="1"/>
    </xf>
    <xf numFmtId="0" fontId="0" fillId="0" borderId="20" xfId="0" applyBorder="1"/>
    <xf numFmtId="0" fontId="12" fillId="2" borderId="12" xfId="5" applyFont="1" applyFill="1" applyBorder="1" applyAlignment="1" applyProtection="1">
      <alignment horizontal="center"/>
      <protection locked="0"/>
    </xf>
    <xf numFmtId="0" fontId="12" fillId="2" borderId="13" xfId="5" applyFont="1" applyFill="1" applyBorder="1" applyAlignment="1" applyProtection="1">
      <alignment horizontal="center"/>
      <protection locked="0"/>
    </xf>
    <xf numFmtId="0" fontId="12" fillId="2" borderId="14" xfId="5" applyFont="1" applyFill="1" applyBorder="1" applyAlignment="1" applyProtection="1">
      <alignment horizontal="center"/>
      <protection locked="0"/>
    </xf>
    <xf numFmtId="0" fontId="12" fillId="2" borderId="15" xfId="5" applyFont="1" applyFill="1" applyBorder="1" applyAlignment="1" applyProtection="1">
      <alignment horizontal="center"/>
      <protection locked="0"/>
    </xf>
    <xf numFmtId="0" fontId="12" fillId="2" borderId="8" xfId="5" applyFont="1" applyFill="1" applyBorder="1" applyAlignment="1" applyProtection="1">
      <alignment horizontal="center"/>
      <protection locked="0"/>
    </xf>
    <xf numFmtId="0" fontId="12" fillId="2" borderId="16" xfId="5" applyFont="1" applyFill="1" applyBorder="1" applyAlignment="1" applyProtection="1">
      <alignment horizontal="center"/>
      <protection locked="0"/>
    </xf>
    <xf numFmtId="0" fontId="20" fillId="0" borderId="1" xfId="0" applyFont="1" applyBorder="1" applyAlignment="1">
      <alignment horizontal="center" vertical="center"/>
    </xf>
    <xf numFmtId="0" fontId="20" fillId="0" borderId="12" xfId="0" applyFont="1" applyBorder="1" applyAlignment="1">
      <alignment horizontal="center" wrapText="1"/>
    </xf>
    <xf numFmtId="0" fontId="20" fillId="0" borderId="13" xfId="0" applyFont="1" applyBorder="1" applyAlignment="1">
      <alignment horizontal="center" wrapText="1"/>
    </xf>
    <xf numFmtId="0" fontId="20" fillId="0" borderId="14" xfId="0" applyFont="1" applyBorder="1" applyAlignment="1">
      <alignment horizontal="center" wrapText="1"/>
    </xf>
    <xf numFmtId="0" fontId="20" fillId="0" borderId="21" xfId="0" applyFont="1" applyBorder="1" applyAlignment="1">
      <alignment horizontal="center" wrapText="1"/>
    </xf>
    <xf numFmtId="0" fontId="20" fillId="0" borderId="0" xfId="0" applyFont="1" applyBorder="1" applyAlignment="1">
      <alignment horizontal="center" wrapText="1"/>
    </xf>
    <xf numFmtId="0" fontId="20" fillId="0" borderId="20" xfId="0" applyFont="1" applyBorder="1" applyAlignment="1">
      <alignment horizontal="center" wrapText="1"/>
    </xf>
    <xf numFmtId="0" fontId="20" fillId="0" borderId="21" xfId="0" applyFont="1" applyBorder="1" applyAlignment="1">
      <alignment horizontal="center"/>
    </xf>
    <xf numFmtId="0" fontId="20" fillId="0" borderId="0" xfId="0" applyFont="1" applyBorder="1" applyAlignment="1">
      <alignment horizontal="center"/>
    </xf>
    <xf numFmtId="0" fontId="20" fillId="0" borderId="1" xfId="0" applyFont="1" applyBorder="1" applyAlignment="1" applyProtection="1">
      <alignment horizontal="center" vertical="center"/>
      <protection locked="0"/>
    </xf>
    <xf numFmtId="0" fontId="26" fillId="0" borderId="21" xfId="0" applyFont="1" applyBorder="1" applyAlignment="1">
      <alignment horizontal="center" wrapText="1"/>
    </xf>
    <xf numFmtId="0" fontId="26" fillId="0" borderId="0" xfId="0" applyFont="1" applyBorder="1" applyAlignment="1">
      <alignment horizontal="center" wrapText="1"/>
    </xf>
    <xf numFmtId="0" fontId="26" fillId="0" borderId="20" xfId="0" applyFont="1" applyBorder="1" applyAlignment="1">
      <alignment horizontal="center" wrapText="1"/>
    </xf>
    <xf numFmtId="0" fontId="20" fillId="0" borderId="12" xfId="0" applyFont="1" applyBorder="1" applyAlignment="1">
      <alignment horizontal="center"/>
    </xf>
    <xf numFmtId="0" fontId="20" fillId="0" borderId="13" xfId="0" applyFont="1" applyBorder="1" applyAlignment="1">
      <alignment horizontal="center"/>
    </xf>
    <xf numFmtId="0" fontId="20" fillId="0" borderId="14" xfId="0" applyFont="1" applyBorder="1" applyAlignment="1">
      <alignment horizontal="center"/>
    </xf>
    <xf numFmtId="0" fontId="20" fillId="2" borderId="9" xfId="0" applyFont="1" applyFill="1" applyBorder="1" applyAlignment="1" applyProtection="1">
      <alignment horizontal="center"/>
      <protection locked="0"/>
    </xf>
    <xf numFmtId="0" fontId="20" fillId="2" borderId="10" xfId="0" applyFont="1" applyFill="1" applyBorder="1" applyAlignment="1" applyProtection="1">
      <alignment horizontal="center"/>
      <protection locked="0"/>
    </xf>
    <xf numFmtId="0" fontId="20" fillId="2" borderId="11" xfId="0" applyFont="1" applyFill="1" applyBorder="1" applyAlignment="1" applyProtection="1">
      <alignment horizontal="center"/>
      <protection locked="0"/>
    </xf>
    <xf numFmtId="0" fontId="12" fillId="0" borderId="9" xfId="0" applyFont="1" applyBorder="1" applyAlignment="1">
      <alignment vertical="top" wrapText="1"/>
    </xf>
    <xf numFmtId="0" fontId="12" fillId="0" borderId="10" xfId="0" applyFont="1" applyBorder="1" applyAlignment="1">
      <alignment vertical="top" wrapText="1"/>
    </xf>
    <xf numFmtId="0" fontId="12" fillId="0" borderId="11" xfId="0" applyFont="1" applyBorder="1" applyAlignment="1">
      <alignment vertical="top" wrapText="1"/>
    </xf>
    <xf numFmtId="0" fontId="12" fillId="0" borderId="0" xfId="0" applyFont="1" applyBorder="1" applyAlignment="1">
      <alignment horizontal="left" vertical="top" wrapText="1"/>
    </xf>
    <xf numFmtId="0" fontId="12" fillId="4" borderId="1" xfId="0" applyFont="1" applyFill="1" applyBorder="1" applyAlignment="1">
      <alignment horizont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20" fillId="0" borderId="3" xfId="0" applyNumberFormat="1" applyFont="1" applyBorder="1" applyAlignment="1">
      <alignment horizontal="center" vertical="center"/>
    </xf>
    <xf numFmtId="0" fontId="20" fillId="0" borderId="7" xfId="0" applyNumberFormat="1" applyFont="1" applyBorder="1" applyAlignment="1">
      <alignment horizontal="center" vertical="center"/>
    </xf>
    <xf numFmtId="0" fontId="20" fillId="0" borderId="5" xfId="0" applyNumberFormat="1"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21" xfId="0" applyFont="1" applyBorder="1" applyAlignment="1">
      <alignment horizontal="center" vertical="center"/>
    </xf>
    <xf numFmtId="0" fontId="20" fillId="0" borderId="0" xfId="0" applyFont="1" applyBorder="1" applyAlignment="1">
      <alignment horizontal="center" vertical="center"/>
    </xf>
    <xf numFmtId="0" fontId="20" fillId="0" borderId="20" xfId="0" applyFont="1" applyBorder="1" applyAlignment="1">
      <alignment horizontal="center" vertical="center"/>
    </xf>
    <xf numFmtId="0" fontId="20" fillId="0" borderId="15" xfId="0" applyFont="1" applyBorder="1" applyAlignment="1">
      <alignment horizontal="center" vertical="center"/>
    </xf>
    <xf numFmtId="0" fontId="20" fillId="0" borderId="8" xfId="0" applyFont="1" applyBorder="1" applyAlignment="1">
      <alignment horizontal="center" vertical="center"/>
    </xf>
    <xf numFmtId="0" fontId="20" fillId="0" borderId="16" xfId="0" applyFont="1" applyBorder="1" applyAlignment="1">
      <alignment horizontal="center" vertical="center"/>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5" xfId="0" applyFont="1" applyBorder="1" applyAlignment="1">
      <alignment horizontal="center"/>
    </xf>
    <xf numFmtId="0" fontId="20" fillId="0" borderId="16" xfId="0" applyFont="1" applyBorder="1" applyAlignment="1">
      <alignment horizontal="center"/>
    </xf>
    <xf numFmtId="0" fontId="20" fillId="0" borderId="15" xfId="0" applyFont="1" applyBorder="1" applyAlignment="1"/>
    <xf numFmtId="0" fontId="20" fillId="0" borderId="8" xfId="0" applyFont="1" applyBorder="1" applyAlignment="1"/>
    <xf numFmtId="0" fontId="20" fillId="0" borderId="16" xfId="0" applyFont="1" applyBorder="1" applyAlignment="1"/>
    <xf numFmtId="0" fontId="20" fillId="0" borderId="1" xfId="0" applyFont="1" applyBorder="1" applyAlignment="1">
      <alignment horizontal="left"/>
    </xf>
    <xf numFmtId="0" fontId="13" fillId="4" borderId="1" xfId="0" applyFont="1" applyFill="1" applyBorder="1" applyAlignment="1">
      <alignment horizontal="center"/>
    </xf>
    <xf numFmtId="0" fontId="12" fillId="0" borderId="13" xfId="0" applyFont="1" applyBorder="1" applyAlignment="1">
      <alignment horizontal="left" vertical="center" wrapText="1"/>
    </xf>
    <xf numFmtId="0" fontId="12" fillId="0" borderId="0" xfId="0" applyFont="1" applyBorder="1" applyAlignment="1">
      <alignment horizontal="left" vertical="center" wrapText="1"/>
    </xf>
    <xf numFmtId="0" fontId="20" fillId="0" borderId="0" xfId="0" applyFont="1" applyAlignment="1">
      <alignment horizontal="center"/>
    </xf>
    <xf numFmtId="0" fontId="20" fillId="0" borderId="1" xfId="0" applyFont="1" applyBorder="1" applyAlignment="1">
      <alignment horizontal="center" vertical="center" wrapText="1"/>
    </xf>
    <xf numFmtId="0" fontId="20" fillId="6" borderId="1" xfId="0" applyFont="1" applyFill="1" applyBorder="1" applyAlignment="1">
      <alignment horizontal="center" vertical="center" wrapText="1"/>
    </xf>
    <xf numFmtId="0" fontId="20" fillId="0" borderId="1" xfId="0" applyFont="1" applyBorder="1" applyAlignment="1">
      <alignment horizontal="left" vertical="center" wrapText="1"/>
    </xf>
    <xf numFmtId="0" fontId="20" fillId="0" borderId="1" xfId="0" applyFont="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20" fillId="0" borderId="11" xfId="0" applyFont="1" applyBorder="1" applyAlignment="1">
      <alignment horizontal="center"/>
    </xf>
    <xf numFmtId="0" fontId="12" fillId="0" borderId="0" xfId="0" applyFont="1" applyFill="1" applyBorder="1" applyAlignment="1">
      <alignment horizontal="left" vertical="top" wrapText="1"/>
    </xf>
    <xf numFmtId="0" fontId="28" fillId="6" borderId="9" xfId="0" applyFont="1" applyFill="1" applyBorder="1" applyAlignment="1">
      <alignment horizontal="center"/>
    </xf>
    <xf numFmtId="0" fontId="28" fillId="6" borderId="10" xfId="0" applyFont="1" applyFill="1" applyBorder="1" applyAlignment="1">
      <alignment horizontal="center"/>
    </xf>
    <xf numFmtId="0" fontId="28" fillId="6" borderId="11" xfId="0" applyFont="1" applyFill="1" applyBorder="1" applyAlignment="1">
      <alignment horizontal="center"/>
    </xf>
    <xf numFmtId="0" fontId="12" fillId="4" borderId="9" xfId="0" applyFont="1" applyFill="1" applyBorder="1" applyAlignment="1">
      <alignment horizontal="center"/>
    </xf>
    <xf numFmtId="0" fontId="12" fillId="4" borderId="11" xfId="0" applyFont="1" applyFill="1" applyBorder="1" applyAlignment="1">
      <alignment horizontal="center"/>
    </xf>
    <xf numFmtId="0" fontId="12" fillId="4" borderId="10" xfId="0" applyFont="1" applyFill="1" applyBorder="1" applyAlignment="1">
      <alignment horizontal="center"/>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2" fillId="9" borderId="9" xfId="2" applyFont="1" applyFill="1" applyBorder="1" applyAlignment="1">
      <alignment horizontal="center"/>
    </xf>
    <xf numFmtId="0" fontId="8" fillId="9" borderId="10" xfId="2" applyFont="1" applyFill="1" applyBorder="1" applyAlignment="1">
      <alignment horizontal="center"/>
    </xf>
    <xf numFmtId="0" fontId="8" fillId="9" borderId="11" xfId="2" applyFont="1" applyFill="1" applyBorder="1" applyAlignment="1">
      <alignment horizontal="center"/>
    </xf>
    <xf numFmtId="0" fontId="8" fillId="9" borderId="9" xfId="2" applyFont="1" applyFill="1" applyBorder="1" applyAlignment="1">
      <alignment horizontal="center"/>
    </xf>
    <xf numFmtId="9" fontId="6" fillId="0" borderId="0" xfId="2" applyNumberFormat="1" applyFont="1" applyAlignment="1">
      <alignment horizontal="center"/>
    </xf>
    <xf numFmtId="0" fontId="6" fillId="0" borderId="0" xfId="2" applyFont="1" applyAlignment="1">
      <alignment horizontal="center"/>
    </xf>
    <xf numFmtId="0" fontId="32" fillId="0" borderId="0" xfId="3" applyFont="1" applyBorder="1" applyAlignment="1" applyProtection="1">
      <alignment horizontal="center" vertical="top" wrapText="1"/>
      <protection locked="0"/>
    </xf>
    <xf numFmtId="0" fontId="14" fillId="0" borderId="9" xfId="3" applyBorder="1" applyAlignment="1" applyProtection="1">
      <alignment horizontal="center" vertical="center"/>
      <protection locked="0"/>
    </xf>
    <xf numFmtId="0" fontId="14" fillId="0" borderId="10" xfId="3" applyBorder="1" applyAlignment="1" applyProtection="1">
      <alignment horizontal="center" vertical="center"/>
      <protection locked="0"/>
    </xf>
    <xf numFmtId="0" fontId="14" fillId="0" borderId="11" xfId="3" applyBorder="1" applyAlignment="1" applyProtection="1">
      <alignment horizontal="center" vertical="center"/>
      <protection locked="0"/>
    </xf>
  </cellXfs>
  <cellStyles count="8">
    <cellStyle name="Currency" xfId="7" builtinId="4"/>
    <cellStyle name="Hyperlink" xfId="3" builtinId="8"/>
    <cellStyle name="Normal" xfId="0" builtinId="0"/>
    <cellStyle name="Normal 2" xfId="2"/>
    <cellStyle name="Normal 2 2" xfId="6"/>
    <cellStyle name="Normal 3" xfId="5"/>
    <cellStyle name="Percent" xfId="1" builtinId="5"/>
    <cellStyle name="Title" xfId="4" builtinId="15"/>
  </cellStyles>
  <dxfs count="19">
    <dxf>
      <fill>
        <patternFill>
          <bgColor theme="0" tint="-0.24994659260841701"/>
        </patternFill>
      </fill>
    </dxf>
    <dxf>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5050"/>
        </patternFill>
      </fill>
    </dxf>
  </dxfs>
  <tableStyles count="0" defaultTableStyle="TableStyleMedium9" defaultPivotStyle="PivotStyleLight16"/>
  <colors>
    <mruColors>
      <color rgb="FF3333FF"/>
      <color rgb="FFFF5050"/>
      <color rgb="FFFF99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6907261592309"/>
          <c:y val="4.7563730801000521E-2"/>
          <c:w val="0.83971799275273029"/>
          <c:h val="0.55762229385756312"/>
        </c:manualLayout>
      </c:layout>
      <c:barChart>
        <c:barDir val="col"/>
        <c:grouping val="clustered"/>
        <c:varyColors val="0"/>
        <c:ser>
          <c:idx val="1"/>
          <c:order val="0"/>
          <c:tx>
            <c:strRef>
              <c:f>Calculations!$A$195</c:f>
              <c:strCache>
                <c:ptCount val="1"/>
                <c:pt idx="0">
                  <c:v>Chart Adjustment</c:v>
                </c:pt>
              </c:strCache>
            </c:strRef>
          </c:tx>
          <c:invertIfNegative val="0"/>
          <c:cat>
            <c:strRef>
              <c:f>Calculations!$A$132:$A$138</c:f>
            </c:strRef>
          </c:cat>
          <c:val>
            <c:numRef>
              <c:f>Calculations!$J$148:$J$154</c:f>
              <c:numCache>
                <c:formatCode>0.00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axId val="79574144"/>
        <c:axId val="79575680"/>
      </c:barChart>
      <c:catAx>
        <c:axId val="79574144"/>
        <c:scaling>
          <c:orientation val="minMax"/>
        </c:scaling>
        <c:delete val="0"/>
        <c:axPos val="b"/>
        <c:numFmt formatCode="General" sourceLinked="1"/>
        <c:majorTickMark val="out"/>
        <c:minorTickMark val="none"/>
        <c:tickLblPos val="nextTo"/>
        <c:txPr>
          <a:bodyPr rot="2700000"/>
          <a:lstStyle/>
          <a:p>
            <a:pPr>
              <a:defRPr/>
            </a:pPr>
            <a:endParaRPr lang="en-US"/>
          </a:p>
        </c:txPr>
        <c:crossAx val="79575680"/>
        <c:crosses val="autoZero"/>
        <c:auto val="1"/>
        <c:lblAlgn val="ctr"/>
        <c:lblOffset val="100"/>
        <c:noMultiLvlLbl val="0"/>
      </c:catAx>
      <c:valAx>
        <c:axId val="79575680"/>
        <c:scaling>
          <c:orientation val="minMax"/>
          <c:max val="0.75000000000000433"/>
          <c:min val="0"/>
        </c:scaling>
        <c:delete val="0"/>
        <c:axPos val="l"/>
        <c:majorGridlines>
          <c:spPr>
            <a:ln>
              <a:solidFill>
                <a:schemeClr val="bg1">
                  <a:lumMod val="50000"/>
                </a:schemeClr>
              </a:solidFill>
              <a:prstDash val="dash"/>
            </a:ln>
          </c:spPr>
        </c:majorGridlines>
        <c:numFmt formatCode="0.00" sourceLinked="1"/>
        <c:majorTickMark val="out"/>
        <c:minorTickMark val="none"/>
        <c:tickLblPos val="nextTo"/>
        <c:crossAx val="79574144"/>
        <c:crosses val="autoZero"/>
        <c:crossBetween val="between"/>
      </c:valAx>
      <c:spPr>
        <a:ln>
          <a:solidFill>
            <a:schemeClr val="tx1"/>
          </a:solidFill>
        </a:ln>
      </c:spPr>
    </c:plotArea>
    <c:plotVisOnly val="1"/>
    <c:dispBlanksAs val="gap"/>
    <c:showDLblsOverMax val="0"/>
  </c:chart>
  <c:printSettings>
    <c:headerFooter/>
    <c:pageMargins b="0.75000000000000422" l="0.70000000000000062" r="0.70000000000000062" t="0.750000000000004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6907261592309"/>
          <c:y val="4.7563730801000452E-2"/>
          <c:w val="0.83971799275273029"/>
          <c:h val="0.55762229385756312"/>
        </c:manualLayout>
      </c:layout>
      <c:barChart>
        <c:barDir val="col"/>
        <c:grouping val="clustered"/>
        <c:varyColors val="0"/>
        <c:ser>
          <c:idx val="1"/>
          <c:order val="0"/>
          <c:tx>
            <c:strRef>
              <c:f>Calculations!$A$195</c:f>
              <c:strCache>
                <c:ptCount val="1"/>
                <c:pt idx="0">
                  <c:v>Chart Adjustment</c:v>
                </c:pt>
              </c:strCache>
            </c:strRef>
          </c:tx>
          <c:invertIfNegative val="0"/>
          <c:cat>
            <c:multiLvlStrRef>
              <c:f>Calculations!$A$182:$A$184</c:f>
            </c:multiLvlStrRef>
          </c:cat>
          <c:val>
            <c:numRef>
              <c:f>Calculations!$E$203:$E$205</c:f>
              <c:numCache>
                <c:formatCode>0.00</c:formatCode>
                <c:ptCount val="3"/>
                <c:pt idx="0">
                  <c:v>0</c:v>
                </c:pt>
                <c:pt idx="1">
                  <c:v>0</c:v>
                </c:pt>
                <c:pt idx="2">
                  <c:v>0</c:v>
                </c:pt>
              </c:numCache>
            </c:numRef>
          </c:val>
        </c:ser>
        <c:dLbls>
          <c:showLegendKey val="0"/>
          <c:showVal val="0"/>
          <c:showCatName val="0"/>
          <c:showSerName val="0"/>
          <c:showPercent val="0"/>
          <c:showBubbleSize val="0"/>
        </c:dLbls>
        <c:gapWidth val="150"/>
        <c:axId val="79607296"/>
        <c:axId val="79608832"/>
      </c:barChart>
      <c:catAx>
        <c:axId val="79607296"/>
        <c:scaling>
          <c:orientation val="minMax"/>
        </c:scaling>
        <c:delete val="0"/>
        <c:axPos val="b"/>
        <c:numFmt formatCode="General" sourceLinked="1"/>
        <c:majorTickMark val="out"/>
        <c:minorTickMark val="none"/>
        <c:tickLblPos val="nextTo"/>
        <c:txPr>
          <a:bodyPr rot="2700000"/>
          <a:lstStyle/>
          <a:p>
            <a:pPr>
              <a:defRPr/>
            </a:pPr>
            <a:endParaRPr lang="en-US"/>
          </a:p>
        </c:txPr>
        <c:crossAx val="79608832"/>
        <c:crosses val="autoZero"/>
        <c:auto val="1"/>
        <c:lblAlgn val="ctr"/>
        <c:lblOffset val="100"/>
        <c:noMultiLvlLbl val="0"/>
      </c:catAx>
      <c:valAx>
        <c:axId val="79608832"/>
        <c:scaling>
          <c:orientation val="minMax"/>
          <c:max val="0.75000000000000389"/>
          <c:min val="0"/>
        </c:scaling>
        <c:delete val="0"/>
        <c:axPos val="l"/>
        <c:majorGridlines>
          <c:spPr>
            <a:ln>
              <a:solidFill>
                <a:schemeClr val="bg1">
                  <a:lumMod val="50000"/>
                </a:schemeClr>
              </a:solidFill>
              <a:prstDash val="dash"/>
            </a:ln>
          </c:spPr>
        </c:majorGridlines>
        <c:numFmt formatCode="0.00" sourceLinked="1"/>
        <c:majorTickMark val="out"/>
        <c:minorTickMark val="none"/>
        <c:tickLblPos val="nextTo"/>
        <c:crossAx val="79607296"/>
        <c:crosses val="autoZero"/>
        <c:crossBetween val="between"/>
      </c:valAx>
      <c:spPr>
        <a:ln>
          <a:solidFill>
            <a:schemeClr val="tx1"/>
          </a:solidFill>
        </a:ln>
      </c:spPr>
    </c:plotArea>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89916777811029"/>
          <c:y val="5.2963709480519774E-2"/>
          <c:w val="0.81499770132833271"/>
          <c:h val="0.71137779567416592"/>
        </c:manualLayout>
      </c:layout>
      <c:barChart>
        <c:barDir val="col"/>
        <c:grouping val="clustered"/>
        <c:varyColors val="0"/>
        <c:ser>
          <c:idx val="0"/>
          <c:order val="0"/>
          <c:tx>
            <c:v>Frequency</c:v>
          </c:tx>
          <c:spPr>
            <a:ln>
              <a:solidFill>
                <a:schemeClr val="bg1"/>
              </a:solidFill>
            </a:ln>
          </c:spPr>
          <c:invertIfNegative val="0"/>
          <c:cat>
            <c:strRef>
              <c:f>Calculations!$L$6:$L$52</c:f>
              <c:strCache>
                <c:ptCount val="47"/>
                <c:pt idx="0">
                  <c:v>Under 35</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pt idx="19">
                  <c:v>53</c:v>
                </c:pt>
                <c:pt idx="20">
                  <c:v>54</c:v>
                </c:pt>
                <c:pt idx="21">
                  <c:v>55</c:v>
                </c:pt>
                <c:pt idx="22">
                  <c:v>56</c:v>
                </c:pt>
                <c:pt idx="23">
                  <c:v>57</c:v>
                </c:pt>
                <c:pt idx="24">
                  <c:v>58</c:v>
                </c:pt>
                <c:pt idx="25">
                  <c:v>59</c:v>
                </c:pt>
                <c:pt idx="26">
                  <c:v>60</c:v>
                </c:pt>
                <c:pt idx="27">
                  <c:v>61</c:v>
                </c:pt>
                <c:pt idx="28">
                  <c:v>62</c:v>
                </c:pt>
                <c:pt idx="29">
                  <c:v>63</c:v>
                </c:pt>
                <c:pt idx="30">
                  <c:v>64</c:v>
                </c:pt>
                <c:pt idx="31">
                  <c:v>65</c:v>
                </c:pt>
                <c:pt idx="32">
                  <c:v>66</c:v>
                </c:pt>
                <c:pt idx="33">
                  <c:v>67</c:v>
                </c:pt>
                <c:pt idx="34">
                  <c:v>68</c:v>
                </c:pt>
                <c:pt idx="35">
                  <c:v>69</c:v>
                </c:pt>
                <c:pt idx="36">
                  <c:v>70</c:v>
                </c:pt>
                <c:pt idx="37">
                  <c:v>71</c:v>
                </c:pt>
                <c:pt idx="38">
                  <c:v>72</c:v>
                </c:pt>
                <c:pt idx="39">
                  <c:v>73</c:v>
                </c:pt>
                <c:pt idx="40">
                  <c:v>74</c:v>
                </c:pt>
                <c:pt idx="41">
                  <c:v>75</c:v>
                </c:pt>
                <c:pt idx="42">
                  <c:v>76</c:v>
                </c:pt>
                <c:pt idx="43">
                  <c:v>77</c:v>
                </c:pt>
                <c:pt idx="44">
                  <c:v>78</c:v>
                </c:pt>
                <c:pt idx="45">
                  <c:v>79</c:v>
                </c:pt>
                <c:pt idx="46">
                  <c:v>80+</c:v>
                </c:pt>
              </c:strCache>
            </c:strRef>
          </c:cat>
          <c:val>
            <c:numRef>
              <c:f>Calculations!$M$6:$M$52</c:f>
              <c:numCache>
                <c:formatCode>General</c:formatCode>
                <c:ptCount val="47"/>
                <c:pt idx="0">
                  <c:v>0</c:v>
                </c:pt>
                <c:pt idx="1">
                  <c:v>0</c:v>
                </c:pt>
                <c:pt idx="2">
                  <c:v>0</c:v>
                </c:pt>
                <c:pt idx="3">
                  <c:v>1</c:v>
                </c:pt>
                <c:pt idx="4">
                  <c:v>0</c:v>
                </c:pt>
                <c:pt idx="5">
                  <c:v>3</c:v>
                </c:pt>
                <c:pt idx="6">
                  <c:v>5</c:v>
                </c:pt>
                <c:pt idx="7">
                  <c:v>5</c:v>
                </c:pt>
                <c:pt idx="8">
                  <c:v>7</c:v>
                </c:pt>
                <c:pt idx="9">
                  <c:v>3</c:v>
                </c:pt>
                <c:pt idx="10">
                  <c:v>9</c:v>
                </c:pt>
                <c:pt idx="11">
                  <c:v>13</c:v>
                </c:pt>
                <c:pt idx="12">
                  <c:v>16</c:v>
                </c:pt>
                <c:pt idx="13">
                  <c:v>13</c:v>
                </c:pt>
                <c:pt idx="14">
                  <c:v>23</c:v>
                </c:pt>
                <c:pt idx="15">
                  <c:v>13</c:v>
                </c:pt>
                <c:pt idx="16">
                  <c:v>39</c:v>
                </c:pt>
                <c:pt idx="17">
                  <c:v>25</c:v>
                </c:pt>
                <c:pt idx="18">
                  <c:v>33</c:v>
                </c:pt>
                <c:pt idx="19">
                  <c:v>25</c:v>
                </c:pt>
                <c:pt idx="20">
                  <c:v>42</c:v>
                </c:pt>
                <c:pt idx="21">
                  <c:v>26</c:v>
                </c:pt>
                <c:pt idx="22">
                  <c:v>39</c:v>
                </c:pt>
                <c:pt idx="23">
                  <c:v>54</c:v>
                </c:pt>
                <c:pt idx="24">
                  <c:v>47</c:v>
                </c:pt>
                <c:pt idx="25">
                  <c:v>44</c:v>
                </c:pt>
                <c:pt idx="26">
                  <c:v>41</c:v>
                </c:pt>
                <c:pt idx="27">
                  <c:v>36</c:v>
                </c:pt>
                <c:pt idx="28">
                  <c:v>35</c:v>
                </c:pt>
                <c:pt idx="29">
                  <c:v>30</c:v>
                </c:pt>
                <c:pt idx="30">
                  <c:v>35</c:v>
                </c:pt>
                <c:pt idx="31">
                  <c:v>27</c:v>
                </c:pt>
                <c:pt idx="32">
                  <c:v>17</c:v>
                </c:pt>
                <c:pt idx="33">
                  <c:v>19</c:v>
                </c:pt>
                <c:pt idx="34">
                  <c:v>18</c:v>
                </c:pt>
                <c:pt idx="35">
                  <c:v>8</c:v>
                </c:pt>
                <c:pt idx="36">
                  <c:v>12</c:v>
                </c:pt>
                <c:pt idx="37">
                  <c:v>7</c:v>
                </c:pt>
                <c:pt idx="38">
                  <c:v>9</c:v>
                </c:pt>
                <c:pt idx="39">
                  <c:v>7</c:v>
                </c:pt>
                <c:pt idx="40">
                  <c:v>5</c:v>
                </c:pt>
                <c:pt idx="41">
                  <c:v>4</c:v>
                </c:pt>
                <c:pt idx="42">
                  <c:v>5</c:v>
                </c:pt>
                <c:pt idx="43">
                  <c:v>0</c:v>
                </c:pt>
                <c:pt idx="44">
                  <c:v>3</c:v>
                </c:pt>
                <c:pt idx="45">
                  <c:v>0</c:v>
                </c:pt>
                <c:pt idx="46">
                  <c:v>0</c:v>
                </c:pt>
              </c:numCache>
            </c:numRef>
          </c:val>
        </c:ser>
        <c:dLbls>
          <c:showLegendKey val="0"/>
          <c:showVal val="0"/>
          <c:showCatName val="0"/>
          <c:showSerName val="0"/>
          <c:showPercent val="0"/>
          <c:showBubbleSize val="0"/>
        </c:dLbls>
        <c:gapWidth val="0"/>
        <c:axId val="79884672"/>
        <c:axId val="79886592"/>
      </c:barChart>
      <c:scatterChart>
        <c:scatterStyle val="lineMarker"/>
        <c:varyColors val="0"/>
        <c:ser>
          <c:idx val="1"/>
          <c:order val="1"/>
          <c:tx>
            <c:v>Bar</c:v>
          </c:tx>
          <c:spPr>
            <a:ln w="28575">
              <a:noFill/>
            </a:ln>
          </c:spPr>
          <c:dPt>
            <c:idx val="1"/>
            <c:marker>
              <c:symbol val="none"/>
            </c:marker>
            <c:bubble3D val="0"/>
          </c:dPt>
          <c:dPt>
            <c:idx val="21"/>
            <c:marker>
              <c:symbol val="none"/>
            </c:marker>
            <c:bubble3D val="0"/>
          </c:dPt>
          <c:dPt>
            <c:idx val="46"/>
            <c:marker>
              <c:spPr>
                <a:noFill/>
                <a:ln>
                  <a:noFill/>
                </a:ln>
              </c:spPr>
            </c:marker>
            <c:bubble3D val="0"/>
          </c:dPt>
          <c:errBars>
            <c:errDir val="y"/>
            <c:errBarType val="both"/>
            <c:errValType val="cust"/>
            <c:noEndCap val="1"/>
            <c:plus>
              <c:numLit>
                <c:formatCode>General</c:formatCode>
                <c:ptCount val="1"/>
                <c:pt idx="0">
                  <c:v>50</c:v>
                </c:pt>
              </c:numLit>
            </c:plus>
            <c:minus>
              <c:numLit>
                <c:formatCode>General</c:formatCode>
                <c:ptCount val="1"/>
                <c:pt idx="0">
                  <c:v>50</c:v>
                </c:pt>
              </c:numLit>
            </c:minus>
            <c:spPr>
              <a:ln w="25400"/>
            </c:spPr>
          </c:errBars>
          <c:errBars>
            <c:errDir val="x"/>
            <c:errBarType val="both"/>
            <c:errValType val="fixedVal"/>
            <c:noEndCap val="0"/>
            <c:val val="0"/>
          </c:errBars>
          <c:xVal>
            <c:strRef>
              <c:f>Calculations!$L$6:$L$52</c:f>
              <c:strCache>
                <c:ptCount val="47"/>
                <c:pt idx="0">
                  <c:v>Under 35</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pt idx="19">
                  <c:v>53</c:v>
                </c:pt>
                <c:pt idx="20">
                  <c:v>54</c:v>
                </c:pt>
                <c:pt idx="21">
                  <c:v>55</c:v>
                </c:pt>
                <c:pt idx="22">
                  <c:v>56</c:v>
                </c:pt>
                <c:pt idx="23">
                  <c:v>57</c:v>
                </c:pt>
                <c:pt idx="24">
                  <c:v>58</c:v>
                </c:pt>
                <c:pt idx="25">
                  <c:v>59</c:v>
                </c:pt>
                <c:pt idx="26">
                  <c:v>60</c:v>
                </c:pt>
                <c:pt idx="27">
                  <c:v>61</c:v>
                </c:pt>
                <c:pt idx="28">
                  <c:v>62</c:v>
                </c:pt>
                <c:pt idx="29">
                  <c:v>63</c:v>
                </c:pt>
                <c:pt idx="30">
                  <c:v>64</c:v>
                </c:pt>
                <c:pt idx="31">
                  <c:v>65</c:v>
                </c:pt>
                <c:pt idx="32">
                  <c:v>66</c:v>
                </c:pt>
                <c:pt idx="33">
                  <c:v>67</c:v>
                </c:pt>
                <c:pt idx="34">
                  <c:v>68</c:v>
                </c:pt>
                <c:pt idx="35">
                  <c:v>69</c:v>
                </c:pt>
                <c:pt idx="36">
                  <c:v>70</c:v>
                </c:pt>
                <c:pt idx="37">
                  <c:v>71</c:v>
                </c:pt>
                <c:pt idx="38">
                  <c:v>72</c:v>
                </c:pt>
                <c:pt idx="39">
                  <c:v>73</c:v>
                </c:pt>
                <c:pt idx="40">
                  <c:v>74</c:v>
                </c:pt>
                <c:pt idx="41">
                  <c:v>75</c:v>
                </c:pt>
                <c:pt idx="42">
                  <c:v>76</c:v>
                </c:pt>
                <c:pt idx="43">
                  <c:v>77</c:v>
                </c:pt>
                <c:pt idx="44">
                  <c:v>78</c:v>
                </c:pt>
                <c:pt idx="45">
                  <c:v>79</c:v>
                </c:pt>
                <c:pt idx="46">
                  <c:v>80+</c:v>
                </c:pt>
              </c:strCache>
            </c:strRef>
          </c:xVal>
          <c:yVal>
            <c:numRef>
              <c:f>Calculations!$N$6:$N$52</c:f>
              <c:numCache>
                <c:formatCode>General</c:formatCode>
                <c:ptCount val="47"/>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50</c:v>
                </c:pt>
              </c:numCache>
            </c:numRef>
          </c:yVal>
          <c:smooth val="0"/>
        </c:ser>
        <c:dLbls>
          <c:showLegendKey val="0"/>
          <c:showVal val="0"/>
          <c:showCatName val="0"/>
          <c:showSerName val="0"/>
          <c:showPercent val="0"/>
          <c:showBubbleSize val="0"/>
        </c:dLbls>
        <c:axId val="79884672"/>
        <c:axId val="79886592"/>
      </c:scatterChart>
      <c:catAx>
        <c:axId val="79884672"/>
        <c:scaling>
          <c:orientation val="minMax"/>
        </c:scaling>
        <c:delete val="0"/>
        <c:axPos val="b"/>
        <c:title>
          <c:tx>
            <c:rich>
              <a:bodyPr/>
              <a:lstStyle/>
              <a:p>
                <a:pPr>
                  <a:defRPr/>
                </a:pPr>
                <a:r>
                  <a:rPr lang="en-US"/>
                  <a:t>Age</a:t>
                </a:r>
              </a:p>
            </c:rich>
          </c:tx>
          <c:layout/>
          <c:overlay val="0"/>
        </c:title>
        <c:majorTickMark val="out"/>
        <c:minorTickMark val="none"/>
        <c:tickLblPos val="nextTo"/>
        <c:txPr>
          <a:bodyPr rot="2700000"/>
          <a:lstStyle/>
          <a:p>
            <a:pPr>
              <a:defRPr/>
            </a:pPr>
            <a:endParaRPr lang="en-US"/>
          </a:p>
        </c:txPr>
        <c:crossAx val="79886592"/>
        <c:crosses val="autoZero"/>
        <c:auto val="1"/>
        <c:lblAlgn val="ctr"/>
        <c:lblOffset val="100"/>
        <c:tickLblSkip val="5"/>
        <c:noMultiLvlLbl val="0"/>
      </c:catAx>
      <c:valAx>
        <c:axId val="79886592"/>
        <c:scaling>
          <c:orientation val="minMax"/>
          <c:max val="100"/>
          <c:min val="0"/>
        </c:scaling>
        <c:delete val="0"/>
        <c:axPos val="l"/>
        <c:majorGridlines/>
        <c:title>
          <c:tx>
            <c:rich>
              <a:bodyPr rot="-5400000" vert="horz"/>
              <a:lstStyle/>
              <a:p>
                <a:pPr>
                  <a:defRPr/>
                </a:pPr>
                <a:r>
                  <a:rPr lang="en-US"/>
                  <a:t>Frequency</a:t>
                </a:r>
              </a:p>
            </c:rich>
          </c:tx>
          <c:layout/>
          <c:overlay val="0"/>
        </c:title>
        <c:numFmt formatCode="General" sourceLinked="1"/>
        <c:majorTickMark val="out"/>
        <c:minorTickMark val="none"/>
        <c:tickLblPos val="nextTo"/>
        <c:crossAx val="79884672"/>
        <c:crosses val="autoZero"/>
        <c:crossBetween val="between"/>
      </c:valAx>
    </c:plotArea>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47462817147891"/>
          <c:y val="5.1400554097404488E-2"/>
          <c:w val="0.69156470825761795"/>
          <c:h val="0.5897592016114267"/>
        </c:manualLayout>
      </c:layout>
      <c:scatterChart>
        <c:scatterStyle val="lineMarker"/>
        <c:varyColors val="0"/>
        <c:ser>
          <c:idx val="0"/>
          <c:order val="0"/>
          <c:tx>
            <c:strRef>
              <c:f>Calculations!$E$222</c:f>
              <c:strCache>
                <c:ptCount val="1"/>
                <c:pt idx="0">
                  <c:v>Hormone Therapy</c:v>
                </c:pt>
              </c:strCache>
            </c:strRef>
          </c:tx>
          <c:spPr>
            <a:ln w="28575">
              <a:noFill/>
            </a:ln>
          </c:spPr>
          <c:marker>
            <c:symbol val="triangle"/>
            <c:size val="7"/>
          </c:marker>
          <c:dLbls>
            <c:delete val="1"/>
          </c:dLbls>
          <c:xVal>
            <c:numRef>
              <c:f>Calculations!$C$222</c:f>
              <c:numCache>
                <c:formatCode>0.00</c:formatCode>
                <c:ptCount val="1"/>
                <c:pt idx="0">
                  <c:v>0.92325333333333337</c:v>
                </c:pt>
              </c:numCache>
            </c:numRef>
          </c:xVal>
          <c:yVal>
            <c:numRef>
              <c:f>Calculations!$B$222</c:f>
              <c:numCache>
                <c:formatCode>0.00</c:formatCode>
                <c:ptCount val="1"/>
                <c:pt idx="0">
                  <c:v>#N/A</c:v>
                </c:pt>
              </c:numCache>
            </c:numRef>
          </c:yVal>
          <c:smooth val="0"/>
        </c:ser>
        <c:ser>
          <c:idx val="1"/>
          <c:order val="1"/>
          <c:tx>
            <c:strRef>
              <c:f>Calculations!$E$223</c:f>
              <c:strCache>
                <c:ptCount val="1"/>
                <c:pt idx="0">
                  <c:v>Surgery</c:v>
                </c:pt>
              </c:strCache>
            </c:strRef>
          </c:tx>
          <c:spPr>
            <a:ln w="28575">
              <a:noFill/>
            </a:ln>
          </c:spPr>
          <c:marker>
            <c:symbol val="triangle"/>
            <c:size val="7"/>
          </c:marker>
          <c:dLbls>
            <c:delete val="1"/>
          </c:dLbls>
          <c:xVal>
            <c:numRef>
              <c:f>Calculations!$C$223</c:f>
              <c:numCache>
                <c:formatCode>0.00</c:formatCode>
                <c:ptCount val="1"/>
                <c:pt idx="0">
                  <c:v>0.49184</c:v>
                </c:pt>
              </c:numCache>
            </c:numRef>
          </c:xVal>
          <c:yVal>
            <c:numRef>
              <c:f>Calculations!$B$223</c:f>
              <c:numCache>
                <c:formatCode>0.00</c:formatCode>
                <c:ptCount val="1"/>
                <c:pt idx="0">
                  <c:v>#N/A</c:v>
                </c:pt>
              </c:numCache>
            </c:numRef>
          </c:yVal>
          <c:smooth val="0"/>
        </c:ser>
        <c:ser>
          <c:idx val="2"/>
          <c:order val="2"/>
          <c:tx>
            <c:strRef>
              <c:f>Calculations!$E$224</c:f>
              <c:strCache>
                <c:ptCount val="1"/>
                <c:pt idx="0">
                  <c:v>Active Surveillance / Watchful Waiting</c:v>
                </c:pt>
              </c:strCache>
            </c:strRef>
          </c:tx>
          <c:spPr>
            <a:ln w="28575">
              <a:noFill/>
            </a:ln>
          </c:spPr>
          <c:dLbls>
            <c:delete val="1"/>
          </c:dLbls>
          <c:xVal>
            <c:numRef>
              <c:f>Calculations!$C$224</c:f>
              <c:numCache>
                <c:formatCode>0.00</c:formatCode>
                <c:ptCount val="1"/>
                <c:pt idx="0">
                  <c:v>0.42846666666666666</c:v>
                </c:pt>
              </c:numCache>
            </c:numRef>
          </c:xVal>
          <c:yVal>
            <c:numRef>
              <c:f>Calculations!$B$224</c:f>
              <c:numCache>
                <c:formatCode>0.00</c:formatCode>
                <c:ptCount val="1"/>
                <c:pt idx="0">
                  <c:v>#N/A</c:v>
                </c:pt>
              </c:numCache>
            </c:numRef>
          </c:yVal>
          <c:smooth val="0"/>
        </c:ser>
        <c:ser>
          <c:idx val="3"/>
          <c:order val="3"/>
          <c:tx>
            <c:strRef>
              <c:f>Calculations!$E$225</c:f>
              <c:strCache>
                <c:ptCount val="1"/>
                <c:pt idx="0">
                  <c:v>Radiation Therapy</c:v>
                </c:pt>
              </c:strCache>
            </c:strRef>
          </c:tx>
          <c:spPr>
            <a:ln w="28575">
              <a:noFill/>
            </a:ln>
          </c:spPr>
          <c:marker>
            <c:symbol val="triangle"/>
            <c:size val="7"/>
          </c:marker>
          <c:dLbls>
            <c:delete val="1"/>
          </c:dLbls>
          <c:xVal>
            <c:numRef>
              <c:f>Calculations!$C$225</c:f>
              <c:numCache>
                <c:formatCode>0.00</c:formatCode>
                <c:ptCount val="1"/>
                <c:pt idx="0">
                  <c:v>0.79273333333333329</c:v>
                </c:pt>
              </c:numCache>
            </c:numRef>
          </c:xVal>
          <c:yVal>
            <c:numRef>
              <c:f>Calculations!$B$225</c:f>
              <c:numCache>
                <c:formatCode>0.00</c:formatCode>
                <c:ptCount val="1"/>
                <c:pt idx="0">
                  <c:v>#N/A</c:v>
                </c:pt>
              </c:numCache>
            </c:numRef>
          </c:yVal>
          <c:smooth val="0"/>
        </c:ser>
        <c:ser>
          <c:idx val="4"/>
          <c:order val="4"/>
          <c:tx>
            <c:strRef>
              <c:f>Calculations!$E$226</c:f>
              <c:strCache>
                <c:ptCount val="1"/>
                <c:pt idx="0">
                  <c:v>Chemotherapy</c:v>
                </c:pt>
              </c:strCache>
            </c:strRef>
          </c:tx>
          <c:spPr>
            <a:ln w="28575">
              <a:noFill/>
            </a:ln>
          </c:spPr>
          <c:marker>
            <c:symbol val="triangle"/>
            <c:size val="7"/>
          </c:marker>
          <c:dLbls>
            <c:delete val="1"/>
          </c:dLbls>
          <c:xVal>
            <c:numRef>
              <c:f>Calculations!$C$226</c:f>
              <c:numCache>
                <c:formatCode>0.00</c:formatCode>
                <c:ptCount val="1"/>
                <c:pt idx="0">
                  <c:v>0.54666666666666663</c:v>
                </c:pt>
              </c:numCache>
            </c:numRef>
          </c:xVal>
          <c:yVal>
            <c:numRef>
              <c:f>Calculations!$B$226</c:f>
              <c:numCache>
                <c:formatCode>0.00</c:formatCode>
                <c:ptCount val="1"/>
                <c:pt idx="0">
                  <c:v>#N/A</c:v>
                </c:pt>
              </c:numCache>
            </c:numRef>
          </c:yVal>
          <c:smooth val="0"/>
        </c:ser>
        <c:ser>
          <c:idx val="5"/>
          <c:order val="5"/>
          <c:tx>
            <c:strRef>
              <c:f>Calculations!$E$227</c:f>
              <c:strCache>
                <c:ptCount val="1"/>
                <c:pt idx="0">
                  <c:v>Cryotherapy</c:v>
                </c:pt>
              </c:strCache>
            </c:strRef>
          </c:tx>
          <c:spPr>
            <a:ln w="28575">
              <a:noFill/>
            </a:ln>
          </c:spPr>
          <c:marker>
            <c:symbol val="triangle"/>
            <c:size val="7"/>
          </c:marker>
          <c:dLbls>
            <c:delete val="1"/>
          </c:dLbls>
          <c:xVal>
            <c:numRef>
              <c:f>Calculations!$C$227</c:f>
              <c:numCache>
                <c:formatCode>0.00</c:formatCode>
                <c:ptCount val="1"/>
                <c:pt idx="0">
                  <c:v>0.57477333333333336</c:v>
                </c:pt>
              </c:numCache>
            </c:numRef>
          </c:xVal>
          <c:yVal>
            <c:numRef>
              <c:f>Calculations!$B$227</c:f>
              <c:numCache>
                <c:formatCode>0.00</c:formatCode>
                <c:ptCount val="1"/>
                <c:pt idx="0">
                  <c:v>#N/A</c:v>
                </c:pt>
              </c:numCache>
            </c:numRef>
          </c:yVal>
          <c:smooth val="0"/>
        </c:ser>
        <c:ser>
          <c:idx val="6"/>
          <c:order val="6"/>
          <c:tx>
            <c:strRef>
              <c:f>Calculations!$E$228</c:f>
              <c:strCache>
                <c:ptCount val="1"/>
                <c:pt idx="0">
                  <c:v>Alternative</c:v>
                </c:pt>
              </c:strCache>
            </c:strRef>
          </c:tx>
          <c:spPr>
            <a:ln w="28575">
              <a:noFill/>
            </a:ln>
          </c:spPr>
          <c:marker>
            <c:symbol val="triangle"/>
            <c:size val="7"/>
          </c:marker>
          <c:dLbls>
            <c:delete val="1"/>
          </c:dLbls>
          <c:xVal>
            <c:numRef>
              <c:f>Calculations!$C$228</c:f>
              <c:numCache>
                <c:formatCode>0.00</c:formatCode>
                <c:ptCount val="1"/>
                <c:pt idx="0">
                  <c:v>1</c:v>
                </c:pt>
              </c:numCache>
            </c:numRef>
          </c:xVal>
          <c:yVal>
            <c:numRef>
              <c:f>Calculations!$B$228</c:f>
              <c:numCache>
                <c:formatCode>0.00</c:formatCode>
                <c:ptCount val="1"/>
                <c:pt idx="0">
                  <c:v>#N/A</c:v>
                </c:pt>
              </c:numCache>
            </c:numRef>
          </c:yVal>
          <c:smooth val="0"/>
        </c:ser>
        <c:ser>
          <c:idx val="7"/>
          <c:order val="7"/>
          <c:tx>
            <c:strRef>
              <c:f>Calculations!$E$229</c:f>
              <c:strCache>
                <c:ptCount val="1"/>
                <c:pt idx="0">
                  <c:v>Brachytherapy</c:v>
                </c:pt>
              </c:strCache>
            </c:strRef>
          </c:tx>
          <c:spPr>
            <a:ln w="28575">
              <a:noFill/>
            </a:ln>
          </c:spPr>
          <c:marker>
            <c:symbol val="triangle"/>
            <c:size val="7"/>
          </c:marker>
          <c:dLbls>
            <c:delete val="1"/>
          </c:dLbls>
          <c:xVal>
            <c:numRef>
              <c:f>Calculations!$C$229</c:f>
              <c:numCache>
                <c:formatCode>0.00</c:formatCode>
                <c:ptCount val="1"/>
                <c:pt idx="0">
                  <c:v>0.46857333333333334</c:v>
                </c:pt>
              </c:numCache>
            </c:numRef>
          </c:xVal>
          <c:yVal>
            <c:numRef>
              <c:f>Calculations!$B$229</c:f>
              <c:numCache>
                <c:formatCode>0.00</c:formatCode>
                <c:ptCount val="1"/>
                <c:pt idx="0">
                  <c:v>#N/A</c:v>
                </c:pt>
              </c:numCache>
            </c:numRef>
          </c:yVal>
          <c:smooth val="0"/>
        </c:ser>
        <c:dLbls>
          <c:showLegendKey val="0"/>
          <c:showVal val="1"/>
          <c:showCatName val="0"/>
          <c:showSerName val="0"/>
          <c:showPercent val="0"/>
          <c:showBubbleSize val="0"/>
        </c:dLbls>
        <c:axId val="82046976"/>
        <c:axId val="82048896"/>
      </c:scatterChart>
      <c:valAx>
        <c:axId val="82046976"/>
        <c:scaling>
          <c:orientation val="minMax"/>
          <c:max val="1"/>
          <c:min val="0"/>
        </c:scaling>
        <c:delete val="0"/>
        <c:axPos val="b"/>
        <c:title>
          <c:tx>
            <c:rich>
              <a:bodyPr/>
              <a:lstStyle/>
              <a:p>
                <a:pPr>
                  <a:defRPr/>
                </a:pPr>
                <a:r>
                  <a:rPr lang="en-US"/>
                  <a:t>Cost Index</a:t>
                </a:r>
              </a:p>
            </c:rich>
          </c:tx>
          <c:layout/>
          <c:overlay val="0"/>
        </c:title>
        <c:numFmt formatCode="0.00" sourceLinked="1"/>
        <c:majorTickMark val="out"/>
        <c:minorTickMark val="none"/>
        <c:tickLblPos val="nextTo"/>
        <c:crossAx val="82048896"/>
        <c:crosses val="autoZero"/>
        <c:crossBetween val="midCat"/>
      </c:valAx>
      <c:valAx>
        <c:axId val="82048896"/>
        <c:scaling>
          <c:orientation val="minMax"/>
          <c:max val="1"/>
        </c:scaling>
        <c:delete val="0"/>
        <c:axPos val="l"/>
        <c:majorGridlines>
          <c:spPr>
            <a:ln>
              <a:solidFill>
                <a:schemeClr val="bg1">
                  <a:lumMod val="50000"/>
                </a:schemeClr>
              </a:solidFill>
              <a:prstDash val="dash"/>
            </a:ln>
          </c:spPr>
        </c:majorGridlines>
        <c:title>
          <c:tx>
            <c:rich>
              <a:bodyPr rot="-5400000" vert="horz"/>
              <a:lstStyle/>
              <a:p>
                <a:pPr>
                  <a:defRPr/>
                </a:pPr>
                <a:r>
                  <a:rPr lang="en-US"/>
                  <a:t>Utility Value</a:t>
                </a:r>
              </a:p>
            </c:rich>
          </c:tx>
          <c:layout/>
          <c:overlay val="0"/>
        </c:title>
        <c:numFmt formatCode="0.0" sourceLinked="0"/>
        <c:majorTickMark val="out"/>
        <c:minorTickMark val="none"/>
        <c:tickLblPos val="nextTo"/>
        <c:crossAx val="82046976"/>
        <c:crosses val="autoZero"/>
        <c:crossBetween val="midCat"/>
      </c:valAx>
    </c:plotArea>
    <c:legend>
      <c:legendPos val="b"/>
      <c:layout>
        <c:manualLayout>
          <c:xMode val="edge"/>
          <c:yMode val="edge"/>
          <c:x val="0"/>
          <c:y val="0.81551516816211678"/>
          <c:w val="1"/>
          <c:h val="0.18448483183788159"/>
        </c:manualLayout>
      </c:layout>
      <c:overlay val="0"/>
      <c:txPr>
        <a:bodyPr/>
        <a:lstStyle/>
        <a:p>
          <a:pPr>
            <a:defRPr sz="800"/>
          </a:pPr>
          <a:endParaRPr lang="en-US"/>
        </a:p>
      </c:txPr>
    </c:legend>
    <c:plotVisOnly val="1"/>
    <c:dispBlanksAs val="gap"/>
    <c:showDLblsOverMax val="0"/>
  </c:chart>
  <c:txPr>
    <a:bodyPr/>
    <a:lstStyle/>
    <a:p>
      <a:pPr>
        <a:defRPr sz="1000">
          <a:latin typeface="Arial" pitchFamily="34" charset="0"/>
          <a:cs typeface="Arial" pitchFamily="34" charset="0"/>
        </a:defRPr>
      </a:pPr>
      <a:endParaRPr lang="en-US"/>
    </a:p>
  </c:txPr>
  <c:printSettings>
    <c:headerFooter/>
    <c:pageMargins b="0.75000000000000389" l="0.70000000000000062" r="0.70000000000000062" t="0.75000000000000389"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Histogram</c:v>
          </c:tx>
          <c:spPr>
            <a:ln>
              <a:solidFill>
                <a:prstClr val="white"/>
              </a:solidFill>
            </a:ln>
          </c:spPr>
          <c:invertIfNegative val="0"/>
          <c:cat>
            <c:strRef>
              <c:f>Calculations!$A$6:$A$12</c:f>
              <c:strCache>
                <c:ptCount val="7"/>
                <c:pt idx="0">
                  <c:v>0 - 44</c:v>
                </c:pt>
                <c:pt idx="1">
                  <c:v>45 - 49</c:v>
                </c:pt>
                <c:pt idx="2">
                  <c:v>50 - 54</c:v>
                </c:pt>
                <c:pt idx="3">
                  <c:v>55 - 59</c:v>
                </c:pt>
                <c:pt idx="4">
                  <c:v>60 - 64</c:v>
                </c:pt>
                <c:pt idx="5">
                  <c:v>65 - 69</c:v>
                </c:pt>
                <c:pt idx="6">
                  <c:v>70 - More</c:v>
                </c:pt>
              </c:strCache>
            </c:strRef>
          </c:cat>
          <c:val>
            <c:numRef>
              <c:f>Calculations!$J$6:$J$12</c:f>
              <c:numCache>
                <c:formatCode>General</c:formatCode>
                <c:ptCount val="7"/>
                <c:pt idx="0">
                  <c:v>37</c:v>
                </c:pt>
                <c:pt idx="1">
                  <c:v>91</c:v>
                </c:pt>
                <c:pt idx="2">
                  <c:v>189</c:v>
                </c:pt>
                <c:pt idx="3">
                  <c:v>250</c:v>
                </c:pt>
                <c:pt idx="4">
                  <c:v>213</c:v>
                </c:pt>
                <c:pt idx="5">
                  <c:v>113</c:v>
                </c:pt>
                <c:pt idx="6">
                  <c:v>18</c:v>
                </c:pt>
              </c:numCache>
            </c:numRef>
          </c:val>
        </c:ser>
        <c:dLbls>
          <c:showLegendKey val="0"/>
          <c:showVal val="0"/>
          <c:showCatName val="0"/>
          <c:showSerName val="0"/>
          <c:showPercent val="0"/>
          <c:showBubbleSize val="0"/>
        </c:dLbls>
        <c:gapWidth val="0"/>
        <c:axId val="82437632"/>
        <c:axId val="82439552"/>
      </c:barChart>
      <c:catAx>
        <c:axId val="82437632"/>
        <c:scaling>
          <c:orientation val="minMax"/>
        </c:scaling>
        <c:delete val="0"/>
        <c:axPos val="b"/>
        <c:title>
          <c:tx>
            <c:rich>
              <a:bodyPr/>
              <a:lstStyle/>
              <a:p>
                <a:pPr>
                  <a:defRPr/>
                </a:pPr>
                <a:r>
                  <a:rPr lang="en-US"/>
                  <a:t>Age Group</a:t>
                </a:r>
              </a:p>
            </c:rich>
          </c:tx>
          <c:overlay val="0"/>
        </c:title>
        <c:majorTickMark val="out"/>
        <c:minorTickMark val="none"/>
        <c:tickLblPos val="nextTo"/>
        <c:crossAx val="82439552"/>
        <c:crosses val="autoZero"/>
        <c:auto val="1"/>
        <c:lblAlgn val="ctr"/>
        <c:lblOffset val="100"/>
        <c:noMultiLvlLbl val="0"/>
      </c:catAx>
      <c:valAx>
        <c:axId val="82439552"/>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82437632"/>
        <c:crosses val="autoZero"/>
        <c:crossBetween val="between"/>
      </c:valAx>
    </c:plotArea>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02405949256338E-2"/>
          <c:y val="5.1400554097404488E-2"/>
          <c:w val="0.56633923884514437"/>
          <c:h val="0.8326195683872849"/>
        </c:manualLayout>
      </c:layout>
      <c:scatterChart>
        <c:scatterStyle val="lineMarker"/>
        <c:varyColors val="0"/>
        <c:ser>
          <c:idx val="0"/>
          <c:order val="0"/>
          <c:tx>
            <c:strRef>
              <c:f>Sensitivity!$G$1</c:f>
              <c:strCache>
                <c:ptCount val="1"/>
                <c:pt idx="0">
                  <c:v>Hormone Therapy</c:v>
                </c:pt>
              </c:strCache>
            </c:strRef>
          </c:tx>
          <c:spPr>
            <a:ln w="28575">
              <a:noFill/>
            </a:ln>
          </c:spPr>
          <c:marker>
            <c:symbol val="square"/>
            <c:size val="7"/>
          </c:marker>
          <c:xVal>
            <c:numRef>
              <c:f>Sensitivity!$G$4:$G$24</c:f>
              <c:numCache>
                <c:formatCode>General</c:formatCode>
                <c:ptCount val="21"/>
                <c:pt idx="0">
                  <c:v>0.92325333333333337</c:v>
                </c:pt>
                <c:pt idx="1">
                  <c:v>0.92325333333333337</c:v>
                </c:pt>
                <c:pt idx="2">
                  <c:v>0.92325333333333337</c:v>
                </c:pt>
                <c:pt idx="3">
                  <c:v>0.92325333333333337</c:v>
                </c:pt>
                <c:pt idx="4">
                  <c:v>0.92325333333333337</c:v>
                </c:pt>
                <c:pt idx="5">
                  <c:v>0.92325333333333337</c:v>
                </c:pt>
                <c:pt idx="6">
                  <c:v>0.92325333333333337</c:v>
                </c:pt>
                <c:pt idx="7">
                  <c:v>0.92325333333333337</c:v>
                </c:pt>
                <c:pt idx="8">
                  <c:v>0.92325333333333337</c:v>
                </c:pt>
                <c:pt idx="9">
                  <c:v>0.92325333333333337</c:v>
                </c:pt>
                <c:pt idx="10">
                  <c:v>0.92325333333333337</c:v>
                </c:pt>
                <c:pt idx="11">
                  <c:v>0.92325333333333337</c:v>
                </c:pt>
                <c:pt idx="12">
                  <c:v>0.92325333333333337</c:v>
                </c:pt>
                <c:pt idx="13">
                  <c:v>0.92325333333333337</c:v>
                </c:pt>
                <c:pt idx="14">
                  <c:v>0.92325333333333337</c:v>
                </c:pt>
                <c:pt idx="15">
                  <c:v>0.92325333333333337</c:v>
                </c:pt>
                <c:pt idx="16">
                  <c:v>0.92325333333333337</c:v>
                </c:pt>
                <c:pt idx="17">
                  <c:v>0.92325333333333337</c:v>
                </c:pt>
                <c:pt idx="18">
                  <c:v>0.92325333333333337</c:v>
                </c:pt>
                <c:pt idx="19">
                  <c:v>0.92325333333333337</c:v>
                </c:pt>
                <c:pt idx="20">
                  <c:v>0.92325333333333337</c:v>
                </c:pt>
              </c:numCache>
            </c:numRef>
          </c:xVal>
          <c:yVal>
            <c:numRef>
              <c:f>Sensitivity!$H$4:$H$24</c:f>
              <c:numCache>
                <c:formatCode>General</c:formatCode>
                <c:ptCount val="21"/>
                <c:pt idx="0">
                  <c:v>0.66174586239816402</c:v>
                </c:pt>
                <c:pt idx="1">
                  <c:v>0.66886919706700976</c:v>
                </c:pt>
                <c:pt idx="2">
                  <c:v>0.6759925317358555</c:v>
                </c:pt>
                <c:pt idx="3">
                  <c:v>0.68311586640470123</c:v>
                </c:pt>
                <c:pt idx="4">
                  <c:v>0.69023920107354697</c:v>
                </c:pt>
                <c:pt idx="5">
                  <c:v>0.69736253574239271</c:v>
                </c:pt>
                <c:pt idx="6">
                  <c:v>0.70448587041123845</c:v>
                </c:pt>
                <c:pt idx="7">
                  <c:v>0.71160920508008418</c:v>
                </c:pt>
                <c:pt idx="8">
                  <c:v>0.71873253974892992</c:v>
                </c:pt>
                <c:pt idx="9">
                  <c:v>0.72585587441777566</c:v>
                </c:pt>
                <c:pt idx="10">
                  <c:v>0.7329792090866214</c:v>
                </c:pt>
                <c:pt idx="11">
                  <c:v>0.74010254375546713</c:v>
                </c:pt>
                <c:pt idx="12">
                  <c:v>0.74722587842431287</c:v>
                </c:pt>
                <c:pt idx="13">
                  <c:v>0.7543492130931585</c:v>
                </c:pt>
                <c:pt idx="14">
                  <c:v>0.76147254776200424</c:v>
                </c:pt>
                <c:pt idx="15">
                  <c:v>0.76859588243084997</c:v>
                </c:pt>
                <c:pt idx="16">
                  <c:v>0.77571921709969571</c:v>
                </c:pt>
                <c:pt idx="17">
                  <c:v>0.78284255176854145</c:v>
                </c:pt>
                <c:pt idx="18">
                  <c:v>0.78996588643738719</c:v>
                </c:pt>
                <c:pt idx="19">
                  <c:v>0.79708922110623293</c:v>
                </c:pt>
                <c:pt idx="20">
                  <c:v>0.80421255577507866</c:v>
                </c:pt>
              </c:numCache>
            </c:numRef>
          </c:yVal>
          <c:smooth val="0"/>
        </c:ser>
        <c:ser>
          <c:idx val="1"/>
          <c:order val="1"/>
          <c:tx>
            <c:strRef>
              <c:f>Sensitivity!$I$1</c:f>
              <c:strCache>
                <c:ptCount val="1"/>
                <c:pt idx="0">
                  <c:v>Surgery</c:v>
                </c:pt>
              </c:strCache>
            </c:strRef>
          </c:tx>
          <c:spPr>
            <a:ln w="28575">
              <a:noFill/>
            </a:ln>
          </c:spPr>
          <c:xVal>
            <c:numRef>
              <c:f>Sensitivity!$I$4:$I$24</c:f>
              <c:numCache>
                <c:formatCode>General</c:formatCode>
                <c:ptCount val="21"/>
                <c:pt idx="0">
                  <c:v>0.49184</c:v>
                </c:pt>
                <c:pt idx="1">
                  <c:v>0.49184</c:v>
                </c:pt>
                <c:pt idx="2">
                  <c:v>0.49184</c:v>
                </c:pt>
                <c:pt idx="3">
                  <c:v>0.49184</c:v>
                </c:pt>
                <c:pt idx="4">
                  <c:v>0.49184</c:v>
                </c:pt>
                <c:pt idx="5">
                  <c:v>0.49184</c:v>
                </c:pt>
                <c:pt idx="6">
                  <c:v>0.49184</c:v>
                </c:pt>
                <c:pt idx="7">
                  <c:v>0.49184</c:v>
                </c:pt>
                <c:pt idx="8">
                  <c:v>0.49184</c:v>
                </c:pt>
                <c:pt idx="9">
                  <c:v>0.49184</c:v>
                </c:pt>
                <c:pt idx="10">
                  <c:v>0.49184</c:v>
                </c:pt>
                <c:pt idx="11">
                  <c:v>0.49184</c:v>
                </c:pt>
                <c:pt idx="12">
                  <c:v>0.49184</c:v>
                </c:pt>
                <c:pt idx="13">
                  <c:v>0.49184</c:v>
                </c:pt>
                <c:pt idx="14">
                  <c:v>0.49184</c:v>
                </c:pt>
                <c:pt idx="15">
                  <c:v>0.49184</c:v>
                </c:pt>
                <c:pt idx="16">
                  <c:v>0.49184</c:v>
                </c:pt>
                <c:pt idx="17">
                  <c:v>0.49184</c:v>
                </c:pt>
                <c:pt idx="18">
                  <c:v>0.49184</c:v>
                </c:pt>
                <c:pt idx="19">
                  <c:v>0.49184</c:v>
                </c:pt>
                <c:pt idx="20">
                  <c:v>0.49184</c:v>
                </c:pt>
              </c:numCache>
            </c:numRef>
          </c:xVal>
          <c:yVal>
            <c:numRef>
              <c:f>Sensitivity!$J$4:$J$24</c:f>
              <c:numCache>
                <c:formatCode>General</c:formatCode>
                <c:ptCount val="21"/>
                <c:pt idx="0">
                  <c:v>0.37344424638711049</c:v>
                </c:pt>
                <c:pt idx="1">
                  <c:v>0.39153091076376018</c:v>
                </c:pt>
                <c:pt idx="2">
                  <c:v>0.40961757514040986</c:v>
                </c:pt>
                <c:pt idx="3">
                  <c:v>0.4277042395170596</c:v>
                </c:pt>
                <c:pt idx="4">
                  <c:v>0.44579090389370929</c:v>
                </c:pt>
                <c:pt idx="5">
                  <c:v>0.46387756827035898</c:v>
                </c:pt>
                <c:pt idx="6">
                  <c:v>0.48196423264700866</c:v>
                </c:pt>
                <c:pt idx="7">
                  <c:v>0.50005089702365835</c:v>
                </c:pt>
                <c:pt idx="8">
                  <c:v>0.51813756140030809</c:v>
                </c:pt>
                <c:pt idx="9">
                  <c:v>0.53622422577695772</c:v>
                </c:pt>
                <c:pt idx="10">
                  <c:v>0.55431089015360746</c:v>
                </c:pt>
                <c:pt idx="11">
                  <c:v>0.57239755453025709</c:v>
                </c:pt>
                <c:pt idx="12">
                  <c:v>0.59048421890690683</c:v>
                </c:pt>
                <c:pt idx="13">
                  <c:v>0.60857088328355657</c:v>
                </c:pt>
                <c:pt idx="14">
                  <c:v>0.62665754766020632</c:v>
                </c:pt>
                <c:pt idx="15">
                  <c:v>0.64474421203685595</c:v>
                </c:pt>
                <c:pt idx="16">
                  <c:v>0.66283087641350558</c:v>
                </c:pt>
                <c:pt idx="17">
                  <c:v>0.68091754079015532</c:v>
                </c:pt>
                <c:pt idx="18">
                  <c:v>0.69900420516680506</c:v>
                </c:pt>
                <c:pt idx="19">
                  <c:v>0.7170908695434548</c:v>
                </c:pt>
                <c:pt idx="20">
                  <c:v>0.73517753392010443</c:v>
                </c:pt>
              </c:numCache>
            </c:numRef>
          </c:yVal>
          <c:smooth val="0"/>
        </c:ser>
        <c:ser>
          <c:idx val="2"/>
          <c:order val="2"/>
          <c:tx>
            <c:strRef>
              <c:f>Sensitivity!$K$1</c:f>
              <c:strCache>
                <c:ptCount val="1"/>
                <c:pt idx="0">
                  <c:v>Active Surveillance / Watchful Waiting</c:v>
                </c:pt>
              </c:strCache>
            </c:strRef>
          </c:tx>
          <c:spPr>
            <a:ln w="28575">
              <a:noFill/>
            </a:ln>
          </c:spPr>
          <c:marker>
            <c:symbol val="square"/>
            <c:size val="7"/>
          </c:marker>
          <c:xVal>
            <c:numRef>
              <c:f>Sensitivity!$K$4:$K$24</c:f>
              <c:numCache>
                <c:formatCode>General</c:formatCode>
                <c:ptCount val="21"/>
                <c:pt idx="0">
                  <c:v>0.42846666666666666</c:v>
                </c:pt>
                <c:pt idx="1">
                  <c:v>0.42846666666666666</c:v>
                </c:pt>
                <c:pt idx="2">
                  <c:v>0.42846666666666666</c:v>
                </c:pt>
                <c:pt idx="3">
                  <c:v>0.42846666666666666</c:v>
                </c:pt>
                <c:pt idx="4">
                  <c:v>0.42846666666666666</c:v>
                </c:pt>
                <c:pt idx="5">
                  <c:v>0.42846666666666666</c:v>
                </c:pt>
                <c:pt idx="6">
                  <c:v>0.42846666666666666</c:v>
                </c:pt>
                <c:pt idx="7">
                  <c:v>0.42846666666666666</c:v>
                </c:pt>
                <c:pt idx="8">
                  <c:v>0.42846666666666666</c:v>
                </c:pt>
                <c:pt idx="9">
                  <c:v>0.42846666666666666</c:v>
                </c:pt>
                <c:pt idx="10">
                  <c:v>0.42846666666666666</c:v>
                </c:pt>
                <c:pt idx="11">
                  <c:v>0.42846666666666666</c:v>
                </c:pt>
                <c:pt idx="12">
                  <c:v>0.42846666666666666</c:v>
                </c:pt>
                <c:pt idx="13">
                  <c:v>0.42846666666666666</c:v>
                </c:pt>
                <c:pt idx="14">
                  <c:v>0.42846666666666666</c:v>
                </c:pt>
                <c:pt idx="15">
                  <c:v>0.42846666666666666</c:v>
                </c:pt>
                <c:pt idx="16">
                  <c:v>0.42846666666666666</c:v>
                </c:pt>
                <c:pt idx="17">
                  <c:v>0.42846666666666666</c:v>
                </c:pt>
                <c:pt idx="18">
                  <c:v>0.42846666666666666</c:v>
                </c:pt>
                <c:pt idx="19">
                  <c:v>0.42846666666666666</c:v>
                </c:pt>
                <c:pt idx="20">
                  <c:v>0.42846666666666666</c:v>
                </c:pt>
              </c:numCache>
            </c:numRef>
          </c:xVal>
          <c:yVal>
            <c:numRef>
              <c:f>Sensitivity!$L$4:$L$24</c:f>
              <c:numCache>
                <c:formatCode>General</c:formatCode>
                <c:ptCount val="21"/>
                <c:pt idx="0">
                  <c:v>0.52687224669603538</c:v>
                </c:pt>
                <c:pt idx="1">
                  <c:v>0.54446718316700404</c:v>
                </c:pt>
                <c:pt idx="2">
                  <c:v>0.56206211963797281</c:v>
                </c:pt>
                <c:pt idx="3">
                  <c:v>0.57965705610894147</c:v>
                </c:pt>
                <c:pt idx="4">
                  <c:v>0.59725199257991024</c:v>
                </c:pt>
                <c:pt idx="5">
                  <c:v>0.6148469290508789</c:v>
                </c:pt>
                <c:pt idx="6">
                  <c:v>0.63244186552184756</c:v>
                </c:pt>
                <c:pt idx="7">
                  <c:v>0.65003680199281633</c:v>
                </c:pt>
                <c:pt idx="8">
                  <c:v>0.66763173846378498</c:v>
                </c:pt>
                <c:pt idx="9">
                  <c:v>0.68522667493475375</c:v>
                </c:pt>
                <c:pt idx="10">
                  <c:v>0.70282161140572241</c:v>
                </c:pt>
                <c:pt idx="11">
                  <c:v>0.72041654787669107</c:v>
                </c:pt>
                <c:pt idx="12">
                  <c:v>0.73801148434765984</c:v>
                </c:pt>
                <c:pt idx="13">
                  <c:v>0.7556064208186285</c:v>
                </c:pt>
                <c:pt idx="14">
                  <c:v>0.77320135728959727</c:v>
                </c:pt>
                <c:pt idx="15">
                  <c:v>0.79079629376056593</c:v>
                </c:pt>
                <c:pt idx="16">
                  <c:v>0.80839123023153459</c:v>
                </c:pt>
                <c:pt idx="17">
                  <c:v>0.82598616670250335</c:v>
                </c:pt>
                <c:pt idx="18">
                  <c:v>0.84358110317347212</c:v>
                </c:pt>
                <c:pt idx="19">
                  <c:v>0.86117603964444078</c:v>
                </c:pt>
                <c:pt idx="20">
                  <c:v>0.87877097611540944</c:v>
                </c:pt>
              </c:numCache>
            </c:numRef>
          </c:yVal>
          <c:smooth val="0"/>
        </c:ser>
        <c:ser>
          <c:idx val="3"/>
          <c:order val="3"/>
          <c:tx>
            <c:strRef>
              <c:f>Sensitivity!$M$1</c:f>
              <c:strCache>
                <c:ptCount val="1"/>
                <c:pt idx="0">
                  <c:v>Radiation Therapy</c:v>
                </c:pt>
              </c:strCache>
            </c:strRef>
          </c:tx>
          <c:spPr>
            <a:ln w="28575">
              <a:noFill/>
            </a:ln>
          </c:spPr>
          <c:marker>
            <c:symbol val="square"/>
            <c:size val="7"/>
          </c:marker>
          <c:xVal>
            <c:numRef>
              <c:f>Sensitivity!$M$4:$M$24</c:f>
              <c:numCache>
                <c:formatCode>General</c:formatCode>
                <c:ptCount val="21"/>
                <c:pt idx="0">
                  <c:v>0.79273333333333329</c:v>
                </c:pt>
                <c:pt idx="1">
                  <c:v>0.79273333333333329</c:v>
                </c:pt>
                <c:pt idx="2">
                  <c:v>0.79273333333333329</c:v>
                </c:pt>
                <c:pt idx="3">
                  <c:v>0.79273333333333329</c:v>
                </c:pt>
                <c:pt idx="4">
                  <c:v>0.79273333333333329</c:v>
                </c:pt>
                <c:pt idx="5">
                  <c:v>0.79273333333333329</c:v>
                </c:pt>
                <c:pt idx="6">
                  <c:v>0.79273333333333329</c:v>
                </c:pt>
                <c:pt idx="7">
                  <c:v>0.79273333333333329</c:v>
                </c:pt>
                <c:pt idx="8">
                  <c:v>0.79273333333333329</c:v>
                </c:pt>
                <c:pt idx="9">
                  <c:v>0.79273333333333329</c:v>
                </c:pt>
                <c:pt idx="10">
                  <c:v>0.79273333333333329</c:v>
                </c:pt>
                <c:pt idx="11">
                  <c:v>0.79273333333333329</c:v>
                </c:pt>
                <c:pt idx="12">
                  <c:v>0.79273333333333329</c:v>
                </c:pt>
                <c:pt idx="13">
                  <c:v>0.79273333333333329</c:v>
                </c:pt>
                <c:pt idx="14">
                  <c:v>0.79273333333333329</c:v>
                </c:pt>
                <c:pt idx="15">
                  <c:v>0.79273333333333329</c:v>
                </c:pt>
                <c:pt idx="16">
                  <c:v>0.79273333333333329</c:v>
                </c:pt>
                <c:pt idx="17">
                  <c:v>0.79273333333333329</c:v>
                </c:pt>
                <c:pt idx="18">
                  <c:v>0.79273333333333329</c:v>
                </c:pt>
                <c:pt idx="19">
                  <c:v>0.79273333333333329</c:v>
                </c:pt>
                <c:pt idx="20">
                  <c:v>0.79273333333333329</c:v>
                </c:pt>
              </c:numCache>
            </c:numRef>
          </c:xVal>
          <c:yVal>
            <c:numRef>
              <c:f>Sensitivity!$N$4:$N$24</c:f>
              <c:numCache>
                <c:formatCode>General</c:formatCode>
                <c:ptCount val="21"/>
                <c:pt idx="0">
                  <c:v>7.6303028859744382E-2</c:v>
                </c:pt>
                <c:pt idx="1">
                  <c:v>0.11708829600504614</c:v>
                </c:pt>
                <c:pt idx="2">
                  <c:v>0.1578735631503479</c:v>
                </c:pt>
                <c:pt idx="3">
                  <c:v>0.19865883029564968</c:v>
                </c:pt>
                <c:pt idx="4">
                  <c:v>0.23944409744095144</c:v>
                </c:pt>
                <c:pt idx="5">
                  <c:v>0.28022936458625319</c:v>
                </c:pt>
                <c:pt idx="6">
                  <c:v>0.32101463173155498</c:v>
                </c:pt>
                <c:pt idx="7">
                  <c:v>0.36179989887685671</c:v>
                </c:pt>
                <c:pt idx="8">
                  <c:v>0.40258516602215849</c:v>
                </c:pt>
                <c:pt idx="9">
                  <c:v>0.44337043316746028</c:v>
                </c:pt>
                <c:pt idx="10">
                  <c:v>0.48415570031276201</c:v>
                </c:pt>
                <c:pt idx="11">
                  <c:v>0.52494096745806385</c:v>
                </c:pt>
                <c:pt idx="12">
                  <c:v>0.56572623460336557</c:v>
                </c:pt>
                <c:pt idx="13">
                  <c:v>0.6065115017486673</c:v>
                </c:pt>
                <c:pt idx="14">
                  <c:v>0.64729676889396903</c:v>
                </c:pt>
                <c:pt idx="15">
                  <c:v>0.68808203603927087</c:v>
                </c:pt>
                <c:pt idx="16">
                  <c:v>0.7288673031845726</c:v>
                </c:pt>
                <c:pt idx="17">
                  <c:v>0.76965257032987433</c:v>
                </c:pt>
                <c:pt idx="18">
                  <c:v>0.81043783747517617</c:v>
                </c:pt>
                <c:pt idx="19">
                  <c:v>0.8512231046204779</c:v>
                </c:pt>
                <c:pt idx="20">
                  <c:v>0.89200837176577963</c:v>
                </c:pt>
              </c:numCache>
            </c:numRef>
          </c:yVal>
          <c:smooth val="0"/>
        </c:ser>
        <c:ser>
          <c:idx val="4"/>
          <c:order val="4"/>
          <c:tx>
            <c:strRef>
              <c:f>Sensitivity!$O$1</c:f>
              <c:strCache>
                <c:ptCount val="1"/>
                <c:pt idx="0">
                  <c:v>Chemotherapy</c:v>
                </c:pt>
              </c:strCache>
            </c:strRef>
          </c:tx>
          <c:spPr>
            <a:ln w="28575">
              <a:noFill/>
            </a:ln>
          </c:spPr>
          <c:marker>
            <c:symbol val="square"/>
            <c:size val="7"/>
          </c:marker>
          <c:xVal>
            <c:numRef>
              <c:f>Sensitivity!$O$4:$O$24</c:f>
              <c:numCache>
                <c:formatCode>General</c:formatCode>
                <c:ptCount val="21"/>
                <c:pt idx="0">
                  <c:v>0.54666666666666663</c:v>
                </c:pt>
                <c:pt idx="1">
                  <c:v>0.54666666666666663</c:v>
                </c:pt>
                <c:pt idx="2">
                  <c:v>0.54666666666666663</c:v>
                </c:pt>
                <c:pt idx="3">
                  <c:v>0.54666666666666663</c:v>
                </c:pt>
                <c:pt idx="4">
                  <c:v>0.54666666666666663</c:v>
                </c:pt>
                <c:pt idx="5">
                  <c:v>0.54666666666666663</c:v>
                </c:pt>
                <c:pt idx="6">
                  <c:v>0.54666666666666663</c:v>
                </c:pt>
                <c:pt idx="7">
                  <c:v>0.54666666666666663</c:v>
                </c:pt>
                <c:pt idx="8">
                  <c:v>0.54666666666666663</c:v>
                </c:pt>
                <c:pt idx="9">
                  <c:v>0.54666666666666663</c:v>
                </c:pt>
                <c:pt idx="10">
                  <c:v>0.54666666666666663</c:v>
                </c:pt>
                <c:pt idx="11">
                  <c:v>0.54666666666666663</c:v>
                </c:pt>
                <c:pt idx="12">
                  <c:v>0.54666666666666663</c:v>
                </c:pt>
                <c:pt idx="13">
                  <c:v>0.54666666666666663</c:v>
                </c:pt>
                <c:pt idx="14">
                  <c:v>0.54666666666666663</c:v>
                </c:pt>
                <c:pt idx="15">
                  <c:v>0.54666666666666663</c:v>
                </c:pt>
                <c:pt idx="16">
                  <c:v>0.54666666666666663</c:v>
                </c:pt>
                <c:pt idx="17">
                  <c:v>0.54666666666666663</c:v>
                </c:pt>
                <c:pt idx="18">
                  <c:v>0.54666666666666663</c:v>
                </c:pt>
                <c:pt idx="19">
                  <c:v>0.54666666666666663</c:v>
                </c:pt>
                <c:pt idx="20">
                  <c:v>0.54666666666666663</c:v>
                </c:pt>
              </c:numCache>
            </c:numRef>
          </c:xVal>
          <c:yVal>
            <c:numRef>
              <c:f>Sensitivity!$P$4:$P$24</c:f>
              <c:numCache>
                <c:formatCode>General</c:formatCode>
                <c:ptCount val="21"/>
                <c:pt idx="0">
                  <c:v>1.0572687224669607E-2</c:v>
                </c:pt>
                <c:pt idx="1">
                  <c:v>3.232690097682437E-2</c:v>
                </c:pt>
                <c:pt idx="2">
                  <c:v>5.4081114728979134E-2</c:v>
                </c:pt>
                <c:pt idx="3">
                  <c:v>7.583532848113389E-2</c:v>
                </c:pt>
                <c:pt idx="4">
                  <c:v>9.7589542233288668E-2</c:v>
                </c:pt>
                <c:pt idx="5">
                  <c:v>0.11934375598544342</c:v>
                </c:pt>
                <c:pt idx="6">
                  <c:v>0.14109796973759819</c:v>
                </c:pt>
                <c:pt idx="7">
                  <c:v>0.16285218348975297</c:v>
                </c:pt>
                <c:pt idx="8">
                  <c:v>0.18460639724190772</c:v>
                </c:pt>
                <c:pt idx="9">
                  <c:v>0.20636061099406247</c:v>
                </c:pt>
                <c:pt idx="10">
                  <c:v>0.22811482474621725</c:v>
                </c:pt>
                <c:pt idx="11">
                  <c:v>0.24986903849837203</c:v>
                </c:pt>
                <c:pt idx="12">
                  <c:v>0.27162325225052675</c:v>
                </c:pt>
                <c:pt idx="13">
                  <c:v>0.2933774660026815</c:v>
                </c:pt>
                <c:pt idx="14">
                  <c:v>0.3151316797548363</c:v>
                </c:pt>
                <c:pt idx="15">
                  <c:v>0.33688589350699105</c:v>
                </c:pt>
                <c:pt idx="16">
                  <c:v>0.3586401072591458</c:v>
                </c:pt>
                <c:pt idx="17">
                  <c:v>0.38039432101130055</c:v>
                </c:pt>
                <c:pt idx="18">
                  <c:v>0.4021485347634553</c:v>
                </c:pt>
                <c:pt idx="19">
                  <c:v>0.42390274851561011</c:v>
                </c:pt>
                <c:pt idx="20">
                  <c:v>0.44565696226776486</c:v>
                </c:pt>
              </c:numCache>
            </c:numRef>
          </c:yVal>
          <c:smooth val="0"/>
        </c:ser>
        <c:ser>
          <c:idx val="5"/>
          <c:order val="5"/>
          <c:tx>
            <c:strRef>
              <c:f>Sensitivity!$Q$1</c:f>
              <c:strCache>
                <c:ptCount val="1"/>
                <c:pt idx="0">
                  <c:v>Cryotherapy</c:v>
                </c:pt>
              </c:strCache>
            </c:strRef>
          </c:tx>
          <c:spPr>
            <a:ln w="28575">
              <a:noFill/>
            </a:ln>
          </c:spPr>
          <c:marker>
            <c:symbol val="square"/>
            <c:size val="7"/>
          </c:marker>
          <c:xVal>
            <c:numRef>
              <c:f>Sensitivity!$Q$4:$Q$24</c:f>
              <c:numCache>
                <c:formatCode>General</c:formatCode>
                <c:ptCount val="21"/>
                <c:pt idx="0">
                  <c:v>0.57477333333333336</c:v>
                </c:pt>
                <c:pt idx="1">
                  <c:v>0.57477333333333336</c:v>
                </c:pt>
                <c:pt idx="2">
                  <c:v>0.57477333333333336</c:v>
                </c:pt>
                <c:pt idx="3">
                  <c:v>0.57477333333333336</c:v>
                </c:pt>
                <c:pt idx="4">
                  <c:v>0.57477333333333336</c:v>
                </c:pt>
                <c:pt idx="5">
                  <c:v>0.57477333333333336</c:v>
                </c:pt>
                <c:pt idx="6">
                  <c:v>0.57477333333333336</c:v>
                </c:pt>
                <c:pt idx="7">
                  <c:v>0.57477333333333336</c:v>
                </c:pt>
                <c:pt idx="8">
                  <c:v>0.57477333333333336</c:v>
                </c:pt>
                <c:pt idx="9">
                  <c:v>0.57477333333333336</c:v>
                </c:pt>
                <c:pt idx="10">
                  <c:v>0.57477333333333336</c:v>
                </c:pt>
                <c:pt idx="11">
                  <c:v>0.57477333333333336</c:v>
                </c:pt>
                <c:pt idx="12">
                  <c:v>0.57477333333333336</c:v>
                </c:pt>
                <c:pt idx="13">
                  <c:v>0.57477333333333336</c:v>
                </c:pt>
                <c:pt idx="14">
                  <c:v>0.57477333333333336</c:v>
                </c:pt>
                <c:pt idx="15">
                  <c:v>0.57477333333333336</c:v>
                </c:pt>
                <c:pt idx="16">
                  <c:v>0.57477333333333336</c:v>
                </c:pt>
                <c:pt idx="17">
                  <c:v>0.57477333333333336</c:v>
                </c:pt>
                <c:pt idx="18">
                  <c:v>0.57477333333333336</c:v>
                </c:pt>
                <c:pt idx="19">
                  <c:v>0.57477333333333336</c:v>
                </c:pt>
                <c:pt idx="20">
                  <c:v>0.57477333333333336</c:v>
                </c:pt>
              </c:numCache>
            </c:numRef>
          </c:xVal>
          <c:yVal>
            <c:numRef>
              <c:f>Sensitivity!$R$4:$R$24</c:f>
              <c:numCache>
                <c:formatCode>General</c:formatCode>
                <c:ptCount val="21"/>
                <c:pt idx="0">
                  <c:v>0.47239353891336278</c:v>
                </c:pt>
                <c:pt idx="1">
                  <c:v>0.486030708886458</c:v>
                </c:pt>
                <c:pt idx="2">
                  <c:v>0.49966787885955327</c:v>
                </c:pt>
                <c:pt idx="3">
                  <c:v>0.51330504883264849</c:v>
                </c:pt>
                <c:pt idx="4">
                  <c:v>0.52694221880574377</c:v>
                </c:pt>
                <c:pt idx="5">
                  <c:v>0.54057938877883893</c:v>
                </c:pt>
                <c:pt idx="6">
                  <c:v>0.55421655875193421</c:v>
                </c:pt>
                <c:pt idx="7">
                  <c:v>0.56785372872502948</c:v>
                </c:pt>
                <c:pt idx="8">
                  <c:v>0.58149089869812465</c:v>
                </c:pt>
                <c:pt idx="9">
                  <c:v>0.59512806867121992</c:v>
                </c:pt>
                <c:pt idx="10">
                  <c:v>0.6087652386443152</c:v>
                </c:pt>
                <c:pt idx="11">
                  <c:v>0.62240240861741036</c:v>
                </c:pt>
                <c:pt idx="12">
                  <c:v>0.63603957859050564</c:v>
                </c:pt>
                <c:pt idx="13">
                  <c:v>0.6496767485636008</c:v>
                </c:pt>
                <c:pt idx="14">
                  <c:v>0.66331391853669608</c:v>
                </c:pt>
                <c:pt idx="15">
                  <c:v>0.67695108850979135</c:v>
                </c:pt>
                <c:pt idx="16">
                  <c:v>0.69058825848288663</c:v>
                </c:pt>
                <c:pt idx="17">
                  <c:v>0.70422542845598179</c:v>
                </c:pt>
                <c:pt idx="18">
                  <c:v>0.71786259842907707</c:v>
                </c:pt>
                <c:pt idx="19">
                  <c:v>0.73149976840217223</c:v>
                </c:pt>
                <c:pt idx="20">
                  <c:v>0.74513693837526751</c:v>
                </c:pt>
              </c:numCache>
            </c:numRef>
          </c:yVal>
          <c:smooth val="0"/>
        </c:ser>
        <c:ser>
          <c:idx val="6"/>
          <c:order val="6"/>
          <c:tx>
            <c:strRef>
              <c:f>Sensitivity!$S$1</c:f>
              <c:strCache>
                <c:ptCount val="1"/>
                <c:pt idx="0">
                  <c:v>Alternative</c:v>
                </c:pt>
              </c:strCache>
            </c:strRef>
          </c:tx>
          <c:spPr>
            <a:ln w="28575">
              <a:noFill/>
            </a:ln>
          </c:spPr>
          <c:marker>
            <c:symbol val="square"/>
            <c:size val="7"/>
          </c:marker>
          <c:xVal>
            <c:numRef>
              <c:f>Sensitivity!$S$4:$S$24</c:f>
              <c:numCache>
                <c:formatCode>General</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xVal>
          <c:yVal>
            <c:numRef>
              <c:f>Sensitivity!$T$4:$T$24</c:f>
              <c:numCache>
                <c:formatCode>General</c:formatCode>
                <c:ptCount val="21"/>
                <c:pt idx="0">
                  <c:v>0.46020558002936873</c:v>
                </c:pt>
                <c:pt idx="1">
                  <c:v>0.48031286028082198</c:v>
                </c:pt>
                <c:pt idx="2">
                  <c:v>0.50042014053227524</c:v>
                </c:pt>
                <c:pt idx="3">
                  <c:v>0.52052742078372849</c:v>
                </c:pt>
                <c:pt idx="4">
                  <c:v>0.54063470103518174</c:v>
                </c:pt>
                <c:pt idx="5">
                  <c:v>0.56074198128663499</c:v>
                </c:pt>
                <c:pt idx="6">
                  <c:v>0.58084926153808825</c:v>
                </c:pt>
                <c:pt idx="7">
                  <c:v>0.60095654178954161</c:v>
                </c:pt>
                <c:pt idx="8">
                  <c:v>0.62106382204099486</c:v>
                </c:pt>
                <c:pt idx="9">
                  <c:v>0.64117110229244811</c:v>
                </c:pt>
                <c:pt idx="10">
                  <c:v>0.66127838254390137</c:v>
                </c:pt>
                <c:pt idx="11">
                  <c:v>0.68138566279535462</c:v>
                </c:pt>
                <c:pt idx="12">
                  <c:v>0.70149294304680787</c:v>
                </c:pt>
                <c:pt idx="13">
                  <c:v>0.72160022329826112</c:v>
                </c:pt>
                <c:pt idx="14">
                  <c:v>0.74170750354971449</c:v>
                </c:pt>
                <c:pt idx="15">
                  <c:v>0.76181478380116774</c:v>
                </c:pt>
                <c:pt idx="16">
                  <c:v>0.78192206405262099</c:v>
                </c:pt>
                <c:pt idx="17">
                  <c:v>0.80202934430407424</c:v>
                </c:pt>
                <c:pt idx="18">
                  <c:v>0.8221366245555275</c:v>
                </c:pt>
                <c:pt idx="19">
                  <c:v>0.84224390480698075</c:v>
                </c:pt>
                <c:pt idx="20">
                  <c:v>0.862351185058434</c:v>
                </c:pt>
              </c:numCache>
            </c:numRef>
          </c:yVal>
          <c:smooth val="0"/>
        </c:ser>
        <c:ser>
          <c:idx val="7"/>
          <c:order val="7"/>
          <c:tx>
            <c:strRef>
              <c:f>Sensitivity!$U$1</c:f>
              <c:strCache>
                <c:ptCount val="1"/>
                <c:pt idx="0">
                  <c:v>Brachytherapy</c:v>
                </c:pt>
              </c:strCache>
            </c:strRef>
          </c:tx>
          <c:spPr>
            <a:ln w="28575">
              <a:noFill/>
            </a:ln>
          </c:spPr>
          <c:marker>
            <c:symbol val="square"/>
            <c:size val="7"/>
          </c:marker>
          <c:xVal>
            <c:numRef>
              <c:f>Sensitivity!$U$4:$U$24</c:f>
              <c:numCache>
                <c:formatCode>General</c:formatCode>
                <c:ptCount val="21"/>
                <c:pt idx="0">
                  <c:v>0.46857333333333334</c:v>
                </c:pt>
                <c:pt idx="1">
                  <c:v>0.46857333333333334</c:v>
                </c:pt>
                <c:pt idx="2">
                  <c:v>0.46857333333333334</c:v>
                </c:pt>
                <c:pt idx="3">
                  <c:v>0.46857333333333334</c:v>
                </c:pt>
                <c:pt idx="4">
                  <c:v>0.46857333333333334</c:v>
                </c:pt>
                <c:pt idx="5">
                  <c:v>0.46857333333333334</c:v>
                </c:pt>
                <c:pt idx="6">
                  <c:v>0.46857333333333334</c:v>
                </c:pt>
                <c:pt idx="7">
                  <c:v>0.46857333333333334</c:v>
                </c:pt>
                <c:pt idx="8">
                  <c:v>0.46857333333333334</c:v>
                </c:pt>
                <c:pt idx="9">
                  <c:v>0.46857333333333334</c:v>
                </c:pt>
                <c:pt idx="10">
                  <c:v>0.46857333333333334</c:v>
                </c:pt>
                <c:pt idx="11">
                  <c:v>0.46857333333333334</c:v>
                </c:pt>
                <c:pt idx="12">
                  <c:v>0.46857333333333334</c:v>
                </c:pt>
                <c:pt idx="13">
                  <c:v>0.46857333333333334</c:v>
                </c:pt>
                <c:pt idx="14">
                  <c:v>0.46857333333333334</c:v>
                </c:pt>
                <c:pt idx="15">
                  <c:v>0.46857333333333334</c:v>
                </c:pt>
                <c:pt idx="16">
                  <c:v>0.46857333333333334</c:v>
                </c:pt>
                <c:pt idx="17">
                  <c:v>0.46857333333333334</c:v>
                </c:pt>
                <c:pt idx="18">
                  <c:v>0.46857333333333334</c:v>
                </c:pt>
                <c:pt idx="19">
                  <c:v>0.46857333333333334</c:v>
                </c:pt>
                <c:pt idx="20">
                  <c:v>0.46857333333333334</c:v>
                </c:pt>
              </c:numCache>
            </c:numRef>
          </c:xVal>
          <c:yVal>
            <c:numRef>
              <c:f>Sensitivity!$V$4:$V$24</c:f>
              <c:numCache>
                <c:formatCode>General</c:formatCode>
                <c:ptCount val="21"/>
                <c:pt idx="0">
                  <c:v>0.46629955947136575</c:v>
                </c:pt>
                <c:pt idx="1">
                  <c:v>0.48301302042904376</c:v>
                </c:pt>
                <c:pt idx="2">
                  <c:v>0.49972648138672171</c:v>
                </c:pt>
                <c:pt idx="3">
                  <c:v>0.51643994234439972</c:v>
                </c:pt>
                <c:pt idx="4">
                  <c:v>0.53315340330207772</c:v>
                </c:pt>
                <c:pt idx="5">
                  <c:v>0.54986686425975573</c:v>
                </c:pt>
                <c:pt idx="6">
                  <c:v>0.56658032521743373</c:v>
                </c:pt>
                <c:pt idx="7">
                  <c:v>0.58329378617511174</c:v>
                </c:pt>
                <c:pt idx="8">
                  <c:v>0.60000724713278974</c:v>
                </c:pt>
                <c:pt idx="9">
                  <c:v>0.61672070809046775</c:v>
                </c:pt>
                <c:pt idx="10">
                  <c:v>0.63343416904814565</c:v>
                </c:pt>
                <c:pt idx="11">
                  <c:v>0.65014763000582365</c:v>
                </c:pt>
                <c:pt idx="12">
                  <c:v>0.66686109096350166</c:v>
                </c:pt>
                <c:pt idx="13">
                  <c:v>0.68357455192117966</c:v>
                </c:pt>
                <c:pt idx="14">
                  <c:v>0.70028801287885767</c:v>
                </c:pt>
                <c:pt idx="15">
                  <c:v>0.71700147383653556</c:v>
                </c:pt>
                <c:pt idx="16">
                  <c:v>0.73371493479421357</c:v>
                </c:pt>
                <c:pt idx="17">
                  <c:v>0.75042839575189157</c:v>
                </c:pt>
                <c:pt idx="18">
                  <c:v>0.76714185670956958</c:v>
                </c:pt>
                <c:pt idx="19">
                  <c:v>0.78385531766724759</c:v>
                </c:pt>
                <c:pt idx="20">
                  <c:v>0.80056877862492559</c:v>
                </c:pt>
              </c:numCache>
            </c:numRef>
          </c:yVal>
          <c:smooth val="0"/>
        </c:ser>
        <c:dLbls>
          <c:showLegendKey val="0"/>
          <c:showVal val="0"/>
          <c:showCatName val="0"/>
          <c:showSerName val="0"/>
          <c:showPercent val="0"/>
          <c:showBubbleSize val="0"/>
        </c:dLbls>
        <c:axId val="82804736"/>
        <c:axId val="82806272"/>
      </c:scatterChart>
      <c:valAx>
        <c:axId val="82804736"/>
        <c:scaling>
          <c:orientation val="minMax"/>
          <c:max val="1"/>
          <c:min val="0"/>
        </c:scaling>
        <c:delete val="0"/>
        <c:axPos val="b"/>
        <c:numFmt formatCode="General" sourceLinked="1"/>
        <c:majorTickMark val="out"/>
        <c:minorTickMark val="none"/>
        <c:tickLblPos val="nextTo"/>
        <c:crossAx val="82806272"/>
        <c:crosses val="autoZero"/>
        <c:crossBetween val="midCat"/>
        <c:majorUnit val="0.2"/>
      </c:valAx>
      <c:valAx>
        <c:axId val="82806272"/>
        <c:scaling>
          <c:orientation val="minMax"/>
          <c:max val="1"/>
          <c:min val="0"/>
        </c:scaling>
        <c:delete val="0"/>
        <c:axPos val="l"/>
        <c:majorGridlines>
          <c:spPr>
            <a:ln>
              <a:solidFill>
                <a:schemeClr val="bg1">
                  <a:lumMod val="50000"/>
                </a:schemeClr>
              </a:solidFill>
              <a:prstDash val="dash"/>
            </a:ln>
          </c:spPr>
        </c:majorGridlines>
        <c:numFmt formatCode="General" sourceLinked="1"/>
        <c:majorTickMark val="out"/>
        <c:minorTickMark val="none"/>
        <c:tickLblPos val="nextTo"/>
        <c:crossAx val="82804736"/>
        <c:crosses val="autoZero"/>
        <c:crossBetween val="midCat"/>
        <c:majorUnit val="0.1"/>
      </c:valAx>
    </c:plotArea>
    <c:legend>
      <c:legendPos val="r"/>
      <c:layout>
        <c:manualLayout>
          <c:xMode val="edge"/>
          <c:yMode val="edge"/>
          <c:x val="0.66627209098862639"/>
          <c:y val="5.034339457567804E-2"/>
          <c:w val="0.3170612423447069"/>
          <c:h val="0.89931321084864391"/>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Spin" dx="16" fmlaLink="Calculations!$D$197" max="15" noThreeD="1" page="10" val="5"/>
</file>

<file path=xl/ctrlProps/ctrlProp11.xml><?xml version="1.0" encoding="utf-8"?>
<formControlPr xmlns="http://schemas.microsoft.com/office/spreadsheetml/2009/9/main" objectType="Spin" dx="16" fmlaLink="$N$32" max="15" noThreeD="1" page="10" val="0"/>
</file>

<file path=xl/ctrlProps/ctrlProp12.xml><?xml version="1.0" encoding="utf-8"?>
<formControlPr xmlns="http://schemas.microsoft.com/office/spreadsheetml/2009/9/main" objectType="Spin" dx="16" fmlaLink="Calculations!$C$142" max="15" noThreeD="1" page="10" val="5"/>
</file>

<file path=xl/ctrlProps/ctrlProp13.xml><?xml version="1.0" encoding="utf-8"?>
<formControlPr xmlns="http://schemas.microsoft.com/office/spreadsheetml/2009/9/main" objectType="Spin" dx="16" fmlaLink="Calculations!$C$197" max="15" noThreeD="1" page="10" val="5"/>
</file>

<file path=xl/ctrlProps/ctrlProp14.xml><?xml version="1.0" encoding="utf-8"?>
<formControlPr xmlns="http://schemas.microsoft.com/office/spreadsheetml/2009/9/main" objectType="Spin" dx="16" fmlaLink="Calculations!$D$197" max="15" noThreeD="1" page="10" val="5"/>
</file>

<file path=xl/ctrlProps/ctrlProp15.xml><?xml version="1.0" encoding="utf-8"?>
<formControlPr xmlns="http://schemas.microsoft.com/office/spreadsheetml/2009/9/main" objectType="Spin" dx="16" fmlaLink="$N$32" max="15" noThreeD="1" page="10" val="0"/>
</file>

<file path=xl/ctrlProps/ctrlProp16.xml><?xml version="1.0" encoding="utf-8"?>
<formControlPr xmlns="http://schemas.microsoft.com/office/spreadsheetml/2009/9/main" objectType="Spin" dx="16" fmlaLink="Calculations!$D$197" max="15" noThreeD="1" page="10" val="5"/>
</file>

<file path=xl/ctrlProps/ctrlProp17.xml><?xml version="1.0" encoding="utf-8"?>
<formControlPr xmlns="http://schemas.microsoft.com/office/spreadsheetml/2009/9/main" objectType="Spin" dx="16" fmlaLink="Calculations!$D$142" max="15" noThreeD="1" page="10" val="5"/>
</file>

<file path=xl/ctrlProps/ctrlProp18.xml><?xml version="1.0" encoding="utf-8"?>
<formControlPr xmlns="http://schemas.microsoft.com/office/spreadsheetml/2009/9/main" objectType="Spin" dx="16" fmlaLink="Calculations!$E$142" max="15" noThreeD="1" page="10" val="5"/>
</file>

<file path=xl/ctrlProps/ctrlProp19.xml><?xml version="1.0" encoding="utf-8"?>
<formControlPr xmlns="http://schemas.microsoft.com/office/spreadsheetml/2009/9/main" objectType="Spin" dx="16" fmlaLink="Calculations!$F$142" max="15" noThreeD="1" page="10" val="5"/>
</file>

<file path=xl/ctrlProps/ctrlProp2.xml><?xml version="1.0" encoding="utf-8"?>
<formControlPr xmlns="http://schemas.microsoft.com/office/spreadsheetml/2009/9/main" objectType="CheckBox" fmlaLink="Calculations!$B$133" lockText="1" noThreeD="1"/>
</file>

<file path=xl/ctrlProps/ctrlProp20.xml><?xml version="1.0" encoding="utf-8"?>
<formControlPr xmlns="http://schemas.microsoft.com/office/spreadsheetml/2009/9/main" objectType="Spin" dx="16" fmlaLink="Calculations!$G$142" max="15" noThreeD="1" page="10" val="5"/>
</file>

<file path=xl/ctrlProps/ctrlProp21.xml><?xml version="1.0" encoding="utf-8"?>
<formControlPr xmlns="http://schemas.microsoft.com/office/spreadsheetml/2009/9/main" objectType="Spin" dx="16" fmlaLink="Calculations!$H$142" max="15" noThreeD="1" page="10" val="5"/>
</file>

<file path=xl/ctrlProps/ctrlProp22.xml><?xml version="1.0" encoding="utf-8"?>
<formControlPr xmlns="http://schemas.microsoft.com/office/spreadsheetml/2009/9/main" objectType="Spin" dx="16" fmlaLink="Calculations!$I$142" max="15" noThreeD="1" page="10" val="5"/>
</file>

<file path=xl/ctrlProps/ctrlProp23.xml><?xml version="1.0" encoding="utf-8"?>
<formControlPr xmlns="http://schemas.microsoft.com/office/spreadsheetml/2009/9/main" objectType="CheckBox" fmlaLink="Calculations!$B$183" lockText="1" noThreeD="1"/>
</file>

<file path=xl/ctrlProps/ctrlProp24.xml><?xml version="1.0" encoding="utf-8"?>
<formControlPr xmlns="http://schemas.microsoft.com/office/spreadsheetml/2009/9/main" objectType="Spin" dx="16" fmlaLink="Calculations!$B$197" max="15" noThreeD="1" page="10" val="5"/>
</file>

<file path=xl/ctrlProps/ctrlProp25.xml><?xml version="1.0" encoding="utf-8"?>
<formControlPr xmlns="http://schemas.microsoft.com/office/spreadsheetml/2009/9/main" objectType="Spin" dx="16" fmlaLink="Calculations!$C$197" max="15" noThreeD="1" page="10" val="5"/>
</file>

<file path=xl/ctrlProps/ctrlProp26.xml><?xml version="1.0" encoding="utf-8"?>
<formControlPr xmlns="http://schemas.microsoft.com/office/spreadsheetml/2009/9/main" objectType="Spin" dx="16" fmlaLink="Calculations!$D$197" max="15" noThreeD="1" page="10" val="5"/>
</file>

<file path=xl/ctrlProps/ctrlProp27.xml><?xml version="1.0" encoding="utf-8"?>
<formControlPr xmlns="http://schemas.microsoft.com/office/spreadsheetml/2009/9/main" objectType="Spin" dx="16" fmlaLink="$N$31" max="15" noThreeD="1" page="10" val="0"/>
</file>

<file path=xl/ctrlProps/ctrlProp28.xml><?xml version="1.0" encoding="utf-8"?>
<formControlPr xmlns="http://schemas.microsoft.com/office/spreadsheetml/2009/9/main" objectType="CheckBox" fmlaLink="Calculations!$B$184" lockText="1" noThreeD="1"/>
</file>

<file path=xl/ctrlProps/ctrlProp3.xml><?xml version="1.0" encoding="utf-8"?>
<formControlPr xmlns="http://schemas.microsoft.com/office/spreadsheetml/2009/9/main" objectType="CheckBox" fmlaLink="Calculations!$B$136" lockText="1" noThreeD="1"/>
</file>

<file path=xl/ctrlProps/ctrlProp4.xml><?xml version="1.0" encoding="utf-8"?>
<formControlPr xmlns="http://schemas.microsoft.com/office/spreadsheetml/2009/9/main" objectType="CheckBox" fmlaLink="Calculations!$B$137" lockText="1" noThreeD="1"/>
</file>

<file path=xl/ctrlProps/ctrlProp5.xml><?xml version="1.0" encoding="utf-8"?>
<formControlPr xmlns="http://schemas.microsoft.com/office/spreadsheetml/2009/9/main" objectType="CheckBox" fmlaLink="Calculations!$B$138" lockText="1" noThreeD="1"/>
</file>

<file path=xl/ctrlProps/ctrlProp6.xml><?xml version="1.0" encoding="utf-8"?>
<formControlPr xmlns="http://schemas.microsoft.com/office/spreadsheetml/2009/9/main" objectType="CheckBox" fmlaLink="Calculations!$B$134" lockText="1" noThreeD="1"/>
</file>

<file path=xl/ctrlProps/ctrlProp7.xml><?xml version="1.0" encoding="utf-8"?>
<formControlPr xmlns="http://schemas.microsoft.com/office/spreadsheetml/2009/9/main" objectType="CheckBox" fmlaLink="Calculations!$B$135" lockText="1" noThreeD="1"/>
</file>

<file path=xl/ctrlProps/ctrlProp8.xml><?xml version="1.0" encoding="utf-8"?>
<formControlPr xmlns="http://schemas.microsoft.com/office/spreadsheetml/2009/9/main" objectType="Spin" dx="16" fmlaLink="Calculations!$C$142" max="15" noThreeD="1" page="10" val="5"/>
</file>

<file path=xl/ctrlProps/ctrlProp9.xml><?xml version="1.0" encoding="utf-8"?>
<formControlPr xmlns="http://schemas.microsoft.com/office/spreadsheetml/2009/9/main" objectType="Spin" dx="16" fmlaLink="Calculations!$C$197" max="15" noThreeD="1" page="10" val="5"/>
</file>

<file path=xl/drawings/_rels/drawing1.xml.rels><?xml version="1.0" encoding="UTF-8" standalone="yes"?>
<Relationships xmlns="http://schemas.openxmlformats.org/package/2006/relationships"><Relationship Id="rId1" Type="http://schemas.openxmlformats.org/officeDocument/2006/relationships/hyperlink" Target="#'USER PROFILE'!A1"/></Relationships>
</file>

<file path=xl/drawings/_rels/drawing10.xml.rels><?xml version="1.0" encoding="UTF-8" standalone="yes"?>
<Relationships xmlns="http://schemas.openxmlformats.org/package/2006/relationships"><Relationship Id="rId1" Type="http://schemas.openxmlformats.org/officeDocument/2006/relationships/hyperlink" Target="#'PATIENT PROFILE'!A1"/></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2" Type="http://schemas.openxmlformats.org/officeDocument/2006/relationships/hyperlink" Target="#INTRO!A1"/><Relationship Id="rId1" Type="http://schemas.openxmlformats.org/officeDocument/2006/relationships/hyperlink" Target="#'HEALTH PROFILE'!A1"/></Relationships>
</file>

<file path=xl/drawings/_rels/drawing3.xml.rels><?xml version="1.0" encoding="UTF-8" standalone="yes"?>
<Relationships xmlns="http://schemas.openxmlformats.org/package/2006/relationships"><Relationship Id="rId2" Type="http://schemas.openxmlformats.org/officeDocument/2006/relationships/hyperlink" Target="#'USER PROFILE'!A1"/><Relationship Id="rId1" Type="http://schemas.openxmlformats.org/officeDocument/2006/relationships/hyperlink" Target="#'SIDE EFFECTS'!A1"/></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TIER 1'!A1"/><Relationship Id="rId1" Type="http://schemas.openxmlformats.org/officeDocument/2006/relationships/hyperlink" Target="#'HEALTH PROFILE'!A1"/></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PATIENT PROFILE'!A1"/><Relationship Id="rId1" Type="http://schemas.openxmlformats.org/officeDocument/2006/relationships/hyperlink" Target="#'SIDE EFFECTS'!A1"/></Relationships>
</file>

<file path=xl/drawings/_rels/drawing6.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TIER 1'!A1"/></Relationships>
</file>

<file path=xl/drawings/_rels/drawing8.xml.rels><?xml version="1.0" encoding="UTF-8" standalone="yes"?>
<Relationships xmlns="http://schemas.openxmlformats.org/package/2006/relationships"><Relationship Id="rId1" Type="http://schemas.openxmlformats.org/officeDocument/2006/relationships/hyperlink" Target="#'HEALTH PROFILE'!A1"/></Relationships>
</file>

<file path=xl/drawings/_rels/drawing9.xml.rels><?xml version="1.0" encoding="UTF-8" standalone="yes"?>
<Relationships xmlns="http://schemas.openxmlformats.org/package/2006/relationships"><Relationship Id="rId1" Type="http://schemas.openxmlformats.org/officeDocument/2006/relationships/hyperlink" Target="#'SIDE EFFECTS'!A1"/></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9525</xdr:colOff>
      <xdr:row>3</xdr:row>
      <xdr:rowOff>0</xdr:rowOff>
    </xdr:from>
    <xdr:to>
      <xdr:col>9</xdr:col>
      <xdr:colOff>0</xdr:colOff>
      <xdr:row>24</xdr:row>
      <xdr:rowOff>79375</xdr:rowOff>
    </xdr:to>
    <xdr:sp macro="" textlink="">
      <xdr:nvSpPr>
        <xdr:cNvPr id="2" name="TextBox 1"/>
        <xdr:cNvSpPr txBox="1"/>
      </xdr:nvSpPr>
      <xdr:spPr>
        <a:xfrm>
          <a:off x="620713" y="152400"/>
          <a:ext cx="4879975" cy="34194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b="1">
              <a:latin typeface="Arial" pitchFamily="34" charset="0"/>
              <a:cs typeface="Arial" pitchFamily="34" charset="0"/>
            </a:rPr>
            <a:t>DECISION SUPPORT SYSTEM</a:t>
          </a:r>
          <a:r>
            <a:rPr lang="en-US" sz="1000" b="1" baseline="0">
              <a:latin typeface="Arial" pitchFamily="34" charset="0"/>
              <a:cs typeface="Arial" pitchFamily="34" charset="0"/>
            </a:rPr>
            <a:t> FOR PROSTATE CANCER TREATMENTS</a:t>
          </a:r>
        </a:p>
        <a:p>
          <a:pPr algn="l"/>
          <a:endParaRPr lang="en-US" sz="1000" baseline="0">
            <a:latin typeface="Arial" pitchFamily="34" charset="0"/>
            <a:cs typeface="Arial" pitchFamily="34" charset="0"/>
          </a:endParaRPr>
        </a:p>
        <a:p>
          <a:pPr algn="l"/>
          <a:r>
            <a:rPr lang="en-US" sz="800" baseline="0">
              <a:latin typeface="Arial" pitchFamily="34" charset="0"/>
              <a:cs typeface="Arial" pitchFamily="34" charset="0"/>
            </a:rPr>
            <a:t>    There are a variety of prostate cancer treatments available, each of which have their own advantages and disadvantages.  Are you willing to suffer from erectile dsyfunction in order to completely remove the prostate cancer?  Or would you rather undergo a treatment that may not be as effective in removing the prostate cancer but does not result in erecticle dysfunction?  The purpose of this tool is to help you  answer questions like these.  It does not replace discussing treatment options with you doctor but is just another tool to help you make this tough decision.  </a:t>
          </a:r>
        </a:p>
        <a:p>
          <a:pPr algn="l"/>
          <a:endParaRPr lang="en-US" sz="800" baseline="0">
            <a:latin typeface="Arial" pitchFamily="34" charset="0"/>
            <a:cs typeface="Arial" pitchFamily="34" charset="0"/>
          </a:endParaRPr>
        </a:p>
        <a:p>
          <a:pPr algn="l"/>
          <a:r>
            <a:rPr lang="en-US" sz="800" baseline="0">
              <a:latin typeface="Arial" pitchFamily="34" charset="0"/>
              <a:cs typeface="Arial" pitchFamily="34" charset="0"/>
            </a:rPr>
            <a:t>     The tool will present questions to you in order to determine you preferences regarding treatments.  It will score the treatments according to your preferences and present you the results.   This tool pools from 1000+ patients ranging from ages 34 to 78 years old with varying stages of prostate cancer.  Not every patient underwent the same prostate cancer treatment and some treatments occur more in this data sample than others.  Thus, it should be noted that there is more data behind some treatments than others.  Treatments where there is not enough data samples will be flagged in the results. </a:t>
          </a:r>
        </a:p>
        <a:p>
          <a:pPr algn="l"/>
          <a:endParaRPr lang="en-US" sz="800" baseline="0">
            <a:latin typeface="Arial" pitchFamily="34" charset="0"/>
            <a:cs typeface="Arial" pitchFamily="34" charset="0"/>
          </a:endParaRPr>
        </a:p>
        <a:p>
          <a:pPr algn="l"/>
          <a:r>
            <a:rPr lang="en-US" sz="800" baseline="0">
              <a:latin typeface="Arial" pitchFamily="34" charset="0"/>
              <a:cs typeface="Arial" pitchFamily="34" charset="0"/>
            </a:rPr>
            <a:t>     We will need some personal information  from you in order to create your patient profile.  We will not disclose this information to anyone and will use it solely for this tool.   Do you agree to these terms?</a:t>
          </a:r>
        </a:p>
        <a:p>
          <a:pPr algn="l"/>
          <a:endParaRPr lang="en-US" sz="800" baseline="0">
            <a:latin typeface="Arial" pitchFamily="34" charset="0"/>
            <a:cs typeface="Arial" pitchFamily="34" charset="0"/>
          </a:endParaRPr>
        </a:p>
        <a:p>
          <a:pPr algn="l"/>
          <a:r>
            <a:rPr lang="en-US" sz="800" baseline="0">
              <a:latin typeface="Arial" pitchFamily="34" charset="0"/>
              <a:cs typeface="Arial" pitchFamily="34" charset="0"/>
            </a:rPr>
            <a:t>                </a:t>
          </a:r>
        </a:p>
        <a:p>
          <a:pPr algn="l"/>
          <a:endParaRPr lang="en-US" sz="800" baseline="0">
            <a:latin typeface="Arial" pitchFamily="34" charset="0"/>
            <a:cs typeface="Arial" pitchFamily="34" charset="0"/>
          </a:endParaRPr>
        </a:p>
        <a:p>
          <a:pPr algn="l"/>
          <a:r>
            <a:rPr lang="en-US" sz="800" baseline="0">
              <a:latin typeface="Arial" pitchFamily="34" charset="0"/>
              <a:cs typeface="Arial" pitchFamily="34" charset="0"/>
            </a:rPr>
            <a:t>     This will take approximately 20 minutes to complete.  Please use the arrow buttons at the top of the screen to navigate through the tool.</a:t>
          </a:r>
        </a:p>
      </xdr:txBody>
    </xdr:sp>
    <xdr:clientData/>
  </xdr:twoCellAnchor>
  <xdr:twoCellAnchor>
    <xdr:from>
      <xdr:col>7</xdr:col>
      <xdr:colOff>365148</xdr:colOff>
      <xdr:row>0</xdr:row>
      <xdr:rowOff>71432</xdr:rowOff>
    </xdr:from>
    <xdr:to>
      <xdr:col>8</xdr:col>
      <xdr:colOff>595336</xdr:colOff>
      <xdr:row>2</xdr:row>
      <xdr:rowOff>103182</xdr:rowOff>
    </xdr:to>
    <xdr:sp macro="" textlink="">
      <xdr:nvSpPr>
        <xdr:cNvPr id="4" name="Right Arrow 3">
          <a:hlinkClick xmlns:r="http://schemas.openxmlformats.org/officeDocument/2006/relationships" r:id="rId1"/>
        </xdr:cNvPr>
        <xdr:cNvSpPr/>
      </xdr:nvSpPr>
      <xdr:spPr>
        <a:xfrm>
          <a:off x="4643461" y="71432"/>
          <a:ext cx="841375" cy="34925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800">
              <a:latin typeface="Arial" pitchFamily="34" charset="0"/>
              <a:cs typeface="Arial" pitchFamily="34" charset="0"/>
            </a:rPr>
            <a:t> Next Step</a:t>
          </a:r>
        </a:p>
      </xdr:txBody>
    </xdr:sp>
    <xdr:clientData/>
  </xdr:twoCellAnchor>
  <xdr:twoCellAnchor>
    <xdr:from>
      <xdr:col>2</xdr:col>
      <xdr:colOff>452438</xdr:colOff>
      <xdr:row>0</xdr:row>
      <xdr:rowOff>134938</xdr:rowOff>
    </xdr:from>
    <xdr:to>
      <xdr:col>7</xdr:col>
      <xdr:colOff>166687</xdr:colOff>
      <xdr:row>2</xdr:row>
      <xdr:rowOff>39688</xdr:rowOff>
    </xdr:to>
    <xdr:sp macro="" textlink="">
      <xdr:nvSpPr>
        <xdr:cNvPr id="6" name="TextBox 5"/>
        <xdr:cNvSpPr txBox="1"/>
      </xdr:nvSpPr>
      <xdr:spPr>
        <a:xfrm>
          <a:off x="1674813" y="134938"/>
          <a:ext cx="2770187" cy="222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200" b="1">
              <a:latin typeface="Arial" pitchFamily="34" charset="0"/>
              <a:cs typeface="Arial" pitchFamily="34" charset="0"/>
            </a:rPr>
            <a:t>INTRODUCTION</a:t>
          </a:r>
        </a:p>
      </xdr:txBody>
    </xdr:sp>
    <xdr:clientData/>
  </xdr:twoCellAnchor>
  <mc:AlternateContent xmlns:mc="http://schemas.openxmlformats.org/markup-compatibility/2006">
    <mc:Choice xmlns:a14="http://schemas.microsoft.com/office/drawing/2010/main" Requires="a14">
      <xdr:twoCellAnchor editAs="oneCell">
        <xdr:from>
          <xdr:col>1</xdr:col>
          <xdr:colOff>247650</xdr:colOff>
          <xdr:row>17</xdr:row>
          <xdr:rowOff>38100</xdr:rowOff>
        </xdr:from>
        <xdr:to>
          <xdr:col>5</xdr:col>
          <xdr:colOff>85725</xdr:colOff>
          <xdr:row>18</xdr:row>
          <xdr:rowOff>104775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I agree to the terms</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611187</xdr:colOff>
      <xdr:row>0</xdr:row>
      <xdr:rowOff>71438</xdr:rowOff>
    </xdr:from>
    <xdr:to>
      <xdr:col>2</xdr:col>
      <xdr:colOff>230060</xdr:colOff>
      <xdr:row>2</xdr:row>
      <xdr:rowOff>101410</xdr:rowOff>
    </xdr:to>
    <xdr:sp macro="" textlink="">
      <xdr:nvSpPr>
        <xdr:cNvPr id="2" name="Left Arrow 1">
          <a:hlinkClick xmlns:r="http://schemas.openxmlformats.org/officeDocument/2006/relationships" r:id="rId1"/>
        </xdr:cNvPr>
        <xdr:cNvSpPr/>
      </xdr:nvSpPr>
      <xdr:spPr>
        <a:xfrm>
          <a:off x="611187" y="71438"/>
          <a:ext cx="838073" cy="353822"/>
        </a:xfrm>
        <a:prstGeom prst="lef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marL="0" indent="0" algn="ctr"/>
          <a:r>
            <a:rPr lang="en-US" sz="800">
              <a:solidFill>
                <a:schemeClr val="dk1"/>
              </a:solidFill>
              <a:latin typeface="Arial" pitchFamily="34" charset="0"/>
              <a:ea typeface="+mn-ea"/>
              <a:cs typeface="Arial" pitchFamily="34" charset="0"/>
            </a:rPr>
            <a:t>Prev Step</a:t>
          </a:r>
        </a:p>
      </xdr:txBody>
    </xdr:sp>
    <xdr:clientData/>
  </xdr:twoCellAnchor>
  <xdr:twoCellAnchor>
    <xdr:from>
      <xdr:col>2</xdr:col>
      <xdr:colOff>452438</xdr:colOff>
      <xdr:row>0</xdr:row>
      <xdr:rowOff>134938</xdr:rowOff>
    </xdr:from>
    <xdr:to>
      <xdr:col>7</xdr:col>
      <xdr:colOff>166687</xdr:colOff>
      <xdr:row>2</xdr:row>
      <xdr:rowOff>39688</xdr:rowOff>
    </xdr:to>
    <xdr:sp macro="" textlink="">
      <xdr:nvSpPr>
        <xdr:cNvPr id="3" name="TextBox 2"/>
        <xdr:cNvSpPr txBox="1"/>
      </xdr:nvSpPr>
      <xdr:spPr>
        <a:xfrm>
          <a:off x="1671638" y="134938"/>
          <a:ext cx="2752724"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200" b="1">
              <a:latin typeface="Arial" pitchFamily="34" charset="0"/>
              <a:cs typeface="Arial" pitchFamily="34" charset="0"/>
            </a:rPr>
            <a:t>TREATMENT</a:t>
          </a:r>
          <a:r>
            <a:rPr lang="en-US" sz="1200" b="1" baseline="0">
              <a:latin typeface="Arial" pitchFamily="34" charset="0"/>
              <a:cs typeface="Arial" pitchFamily="34" charset="0"/>
            </a:rPr>
            <a:t>S</a:t>
          </a:r>
          <a:endParaRPr lang="en-US" sz="1200" b="1">
            <a:latin typeface="Arial" pitchFamily="34" charset="0"/>
            <a:cs typeface="Arial"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23813</xdr:colOff>
      <xdr:row>13</xdr:row>
      <xdr:rowOff>0</xdr:rowOff>
    </xdr:from>
    <xdr:to>
      <xdr:col>3</xdr:col>
      <xdr:colOff>869157</xdr:colOff>
      <xdr:row>29</xdr:row>
      <xdr:rowOff>71438</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14</xdr:col>
          <xdr:colOff>9525</xdr:colOff>
          <xdr:row>187</xdr:row>
          <xdr:rowOff>123825</xdr:rowOff>
        </xdr:from>
        <xdr:to>
          <xdr:col>17</xdr:col>
          <xdr:colOff>342900</xdr:colOff>
          <xdr:row>192</xdr:row>
          <xdr:rowOff>47625</xdr:rowOff>
        </xdr:to>
        <xdr:sp macro="" textlink="">
          <xdr:nvSpPr>
            <xdr:cNvPr id="9217" name="Object 4"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0</xdr:col>
      <xdr:colOff>239712</xdr:colOff>
      <xdr:row>11</xdr:row>
      <xdr:rowOff>82550</xdr:rowOff>
    </xdr:from>
    <xdr:to>
      <xdr:col>5</xdr:col>
      <xdr:colOff>344487</xdr:colOff>
      <xdr:row>28</xdr:row>
      <xdr:rowOff>73025</xdr:rowOff>
    </xdr:to>
    <xdr:graphicFrame macro="">
      <xdr:nvGraphicFramePr>
        <xdr:cNvPr id="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365148</xdr:colOff>
      <xdr:row>0</xdr:row>
      <xdr:rowOff>71432</xdr:rowOff>
    </xdr:from>
    <xdr:to>
      <xdr:col>8</xdr:col>
      <xdr:colOff>595336</xdr:colOff>
      <xdr:row>2</xdr:row>
      <xdr:rowOff>103182</xdr:rowOff>
    </xdr:to>
    <xdr:sp macro="" textlink="">
      <xdr:nvSpPr>
        <xdr:cNvPr id="3" name="Right Arrow 2">
          <a:hlinkClick xmlns:r="http://schemas.openxmlformats.org/officeDocument/2006/relationships" r:id="rId1"/>
        </xdr:cNvPr>
        <xdr:cNvSpPr/>
      </xdr:nvSpPr>
      <xdr:spPr>
        <a:xfrm>
          <a:off x="4632348" y="71432"/>
          <a:ext cx="839788" cy="35560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800">
              <a:latin typeface="Arial" pitchFamily="34" charset="0"/>
              <a:cs typeface="Arial" pitchFamily="34" charset="0"/>
            </a:rPr>
            <a:t> Next Step</a:t>
          </a:r>
        </a:p>
      </xdr:txBody>
    </xdr:sp>
    <xdr:clientData/>
  </xdr:twoCellAnchor>
  <xdr:twoCellAnchor>
    <xdr:from>
      <xdr:col>0</xdr:col>
      <xdr:colOff>611187</xdr:colOff>
      <xdr:row>0</xdr:row>
      <xdr:rowOff>71438</xdr:rowOff>
    </xdr:from>
    <xdr:to>
      <xdr:col>2</xdr:col>
      <xdr:colOff>230060</xdr:colOff>
      <xdr:row>2</xdr:row>
      <xdr:rowOff>101410</xdr:rowOff>
    </xdr:to>
    <xdr:sp macro="" textlink="">
      <xdr:nvSpPr>
        <xdr:cNvPr id="4" name="Left Arrow 3">
          <a:hlinkClick xmlns:r="http://schemas.openxmlformats.org/officeDocument/2006/relationships" r:id="rId2"/>
        </xdr:cNvPr>
        <xdr:cNvSpPr/>
      </xdr:nvSpPr>
      <xdr:spPr>
        <a:xfrm>
          <a:off x="611187" y="71438"/>
          <a:ext cx="838073" cy="353822"/>
        </a:xfrm>
        <a:prstGeom prst="lef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marL="0" indent="0" algn="ctr"/>
          <a:r>
            <a:rPr lang="en-US" sz="800">
              <a:solidFill>
                <a:schemeClr val="dk1"/>
              </a:solidFill>
              <a:latin typeface="Arial" pitchFamily="34" charset="0"/>
              <a:ea typeface="+mn-ea"/>
              <a:cs typeface="Arial" pitchFamily="34" charset="0"/>
            </a:rPr>
            <a:t>Prev Step</a:t>
          </a:r>
        </a:p>
      </xdr:txBody>
    </xdr:sp>
    <xdr:clientData/>
  </xdr:twoCellAnchor>
  <xdr:twoCellAnchor>
    <xdr:from>
      <xdr:col>2</xdr:col>
      <xdr:colOff>452438</xdr:colOff>
      <xdr:row>0</xdr:row>
      <xdr:rowOff>134938</xdr:rowOff>
    </xdr:from>
    <xdr:to>
      <xdr:col>7</xdr:col>
      <xdr:colOff>166687</xdr:colOff>
      <xdr:row>2</xdr:row>
      <xdr:rowOff>39688</xdr:rowOff>
    </xdr:to>
    <xdr:sp macro="" textlink="">
      <xdr:nvSpPr>
        <xdr:cNvPr id="5" name="TextBox 4"/>
        <xdr:cNvSpPr txBox="1"/>
      </xdr:nvSpPr>
      <xdr:spPr>
        <a:xfrm>
          <a:off x="1671638" y="134938"/>
          <a:ext cx="2762249"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200" b="1">
              <a:latin typeface="Arial" pitchFamily="34" charset="0"/>
              <a:cs typeface="Arial" pitchFamily="34" charset="0"/>
            </a:rPr>
            <a:t>USER PROFILE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365148</xdr:colOff>
      <xdr:row>0</xdr:row>
      <xdr:rowOff>71432</xdr:rowOff>
    </xdr:from>
    <xdr:to>
      <xdr:col>8</xdr:col>
      <xdr:colOff>595336</xdr:colOff>
      <xdr:row>2</xdr:row>
      <xdr:rowOff>103182</xdr:rowOff>
    </xdr:to>
    <xdr:sp macro="" textlink="">
      <xdr:nvSpPr>
        <xdr:cNvPr id="2" name="Right Arrow 1">
          <a:hlinkClick xmlns:r="http://schemas.openxmlformats.org/officeDocument/2006/relationships" r:id="rId1"/>
        </xdr:cNvPr>
        <xdr:cNvSpPr/>
      </xdr:nvSpPr>
      <xdr:spPr>
        <a:xfrm>
          <a:off x="4632348" y="71432"/>
          <a:ext cx="839788" cy="35560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800">
              <a:latin typeface="Arial" pitchFamily="34" charset="0"/>
              <a:cs typeface="Arial" pitchFamily="34" charset="0"/>
            </a:rPr>
            <a:t> Next Step</a:t>
          </a:r>
        </a:p>
      </xdr:txBody>
    </xdr:sp>
    <xdr:clientData/>
  </xdr:twoCellAnchor>
  <xdr:twoCellAnchor>
    <xdr:from>
      <xdr:col>0</xdr:col>
      <xdr:colOff>611187</xdr:colOff>
      <xdr:row>0</xdr:row>
      <xdr:rowOff>71438</xdr:rowOff>
    </xdr:from>
    <xdr:to>
      <xdr:col>2</xdr:col>
      <xdr:colOff>230060</xdr:colOff>
      <xdr:row>2</xdr:row>
      <xdr:rowOff>101410</xdr:rowOff>
    </xdr:to>
    <xdr:sp macro="" textlink="">
      <xdr:nvSpPr>
        <xdr:cNvPr id="3" name="Left Arrow 2">
          <a:hlinkClick xmlns:r="http://schemas.openxmlformats.org/officeDocument/2006/relationships" r:id="rId2"/>
        </xdr:cNvPr>
        <xdr:cNvSpPr/>
      </xdr:nvSpPr>
      <xdr:spPr>
        <a:xfrm>
          <a:off x="611187" y="71438"/>
          <a:ext cx="838073" cy="353822"/>
        </a:xfrm>
        <a:prstGeom prst="lef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marL="0" indent="0" algn="ctr"/>
          <a:r>
            <a:rPr lang="en-US" sz="800">
              <a:solidFill>
                <a:schemeClr val="dk1"/>
              </a:solidFill>
              <a:latin typeface="Arial" pitchFamily="34" charset="0"/>
              <a:ea typeface="+mn-ea"/>
              <a:cs typeface="Arial" pitchFamily="34" charset="0"/>
            </a:rPr>
            <a:t>Prev Step</a:t>
          </a:r>
        </a:p>
      </xdr:txBody>
    </xdr:sp>
    <xdr:clientData/>
  </xdr:twoCellAnchor>
  <xdr:twoCellAnchor>
    <xdr:from>
      <xdr:col>2</xdr:col>
      <xdr:colOff>452438</xdr:colOff>
      <xdr:row>0</xdr:row>
      <xdr:rowOff>134938</xdr:rowOff>
    </xdr:from>
    <xdr:to>
      <xdr:col>7</xdr:col>
      <xdr:colOff>166687</xdr:colOff>
      <xdr:row>2</xdr:row>
      <xdr:rowOff>39688</xdr:rowOff>
    </xdr:to>
    <xdr:sp macro="" textlink="">
      <xdr:nvSpPr>
        <xdr:cNvPr id="4" name="TextBox 3"/>
        <xdr:cNvSpPr txBox="1"/>
      </xdr:nvSpPr>
      <xdr:spPr>
        <a:xfrm>
          <a:off x="1671638" y="134938"/>
          <a:ext cx="2762249"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200" b="1">
              <a:latin typeface="Arial" pitchFamily="34" charset="0"/>
              <a:cs typeface="Arial" pitchFamily="34" charset="0"/>
            </a:rPr>
            <a:t>HEALTH</a:t>
          </a:r>
          <a:r>
            <a:rPr lang="en-US" sz="1200" b="1" baseline="0">
              <a:latin typeface="Arial" pitchFamily="34" charset="0"/>
              <a:cs typeface="Arial" pitchFamily="34" charset="0"/>
            </a:rPr>
            <a:t> </a:t>
          </a:r>
          <a:r>
            <a:rPr lang="en-US" sz="1200" b="1">
              <a:latin typeface="Arial" pitchFamily="34" charset="0"/>
              <a:cs typeface="Arial" pitchFamily="34" charset="0"/>
            </a:rPr>
            <a:t>PROFILE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7899</xdr:colOff>
      <xdr:row>0</xdr:row>
      <xdr:rowOff>72321</xdr:rowOff>
    </xdr:from>
    <xdr:to>
      <xdr:col>2</xdr:col>
      <xdr:colOff>237960</xdr:colOff>
      <xdr:row>2</xdr:row>
      <xdr:rowOff>102293</xdr:rowOff>
    </xdr:to>
    <xdr:sp macro="" textlink="">
      <xdr:nvSpPr>
        <xdr:cNvPr id="2" name="Left Arrow 1">
          <a:hlinkClick xmlns:r="http://schemas.openxmlformats.org/officeDocument/2006/relationships" r:id="rId1"/>
        </xdr:cNvPr>
        <xdr:cNvSpPr/>
      </xdr:nvSpPr>
      <xdr:spPr>
        <a:xfrm>
          <a:off x="617499" y="72321"/>
          <a:ext cx="839661" cy="353822"/>
        </a:xfrm>
        <a:prstGeom prst="lef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marL="0" indent="0" algn="ctr"/>
          <a:r>
            <a:rPr lang="en-US" sz="800">
              <a:solidFill>
                <a:schemeClr val="dk1"/>
              </a:solidFill>
              <a:latin typeface="Arial" pitchFamily="34" charset="0"/>
              <a:ea typeface="+mn-ea"/>
              <a:cs typeface="Arial" pitchFamily="34" charset="0"/>
            </a:rPr>
            <a:t>Prev Step</a:t>
          </a:r>
        </a:p>
      </xdr:txBody>
    </xdr:sp>
    <xdr:clientData/>
  </xdr:twoCellAnchor>
  <xdr:twoCellAnchor>
    <xdr:from>
      <xdr:col>2</xdr:col>
      <xdr:colOff>338860</xdr:colOff>
      <xdr:row>0</xdr:row>
      <xdr:rowOff>130963</xdr:rowOff>
    </xdr:from>
    <xdr:to>
      <xdr:col>7</xdr:col>
      <xdr:colOff>272185</xdr:colOff>
      <xdr:row>2</xdr:row>
      <xdr:rowOff>43651</xdr:rowOff>
    </xdr:to>
    <xdr:sp macro="" textlink="">
      <xdr:nvSpPr>
        <xdr:cNvPr id="3" name="TextBox 2"/>
        <xdr:cNvSpPr txBox="1"/>
      </xdr:nvSpPr>
      <xdr:spPr>
        <a:xfrm>
          <a:off x="1558060" y="130963"/>
          <a:ext cx="2981325" cy="2365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200" b="1">
              <a:latin typeface="Arial" pitchFamily="34" charset="0"/>
              <a:cs typeface="Arial" pitchFamily="34" charset="0"/>
            </a:rPr>
            <a:t>SIDE EFFECTS QUESTIONNAIRE</a:t>
          </a:r>
        </a:p>
      </xdr:txBody>
    </xdr:sp>
    <xdr:clientData/>
  </xdr:twoCellAnchor>
  <xdr:twoCellAnchor>
    <xdr:from>
      <xdr:col>7</xdr:col>
      <xdr:colOff>373086</xdr:colOff>
      <xdr:row>0</xdr:row>
      <xdr:rowOff>71432</xdr:rowOff>
    </xdr:from>
    <xdr:to>
      <xdr:col>8</xdr:col>
      <xdr:colOff>603274</xdr:colOff>
      <xdr:row>2</xdr:row>
      <xdr:rowOff>103182</xdr:rowOff>
    </xdr:to>
    <xdr:sp macro="" textlink="">
      <xdr:nvSpPr>
        <xdr:cNvPr id="4" name="Right Arrow 3">
          <a:hlinkClick xmlns:r="http://schemas.openxmlformats.org/officeDocument/2006/relationships" r:id="rId2"/>
        </xdr:cNvPr>
        <xdr:cNvSpPr/>
      </xdr:nvSpPr>
      <xdr:spPr>
        <a:xfrm>
          <a:off x="4640286" y="71432"/>
          <a:ext cx="839788" cy="35560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800">
              <a:latin typeface="Arial" pitchFamily="34" charset="0"/>
              <a:cs typeface="Arial" pitchFamily="34" charset="0"/>
            </a:rPr>
            <a:t> Next Step</a:t>
          </a:r>
        </a:p>
      </xdr:txBody>
    </xdr:sp>
    <xdr:clientData/>
  </xdr:twoCellAnchor>
  <xdr:twoCellAnchor>
    <xdr:from>
      <xdr:col>1</xdr:col>
      <xdr:colOff>509604</xdr:colOff>
      <xdr:row>19</xdr:row>
      <xdr:rowOff>57150</xdr:rowOff>
    </xdr:from>
    <xdr:to>
      <xdr:col>2</xdr:col>
      <xdr:colOff>158767</xdr:colOff>
      <xdr:row>29</xdr:row>
      <xdr:rowOff>111125</xdr:rowOff>
    </xdr:to>
    <xdr:sp macro="" textlink="">
      <xdr:nvSpPr>
        <xdr:cNvPr id="5" name="Down Arrow 4"/>
        <xdr:cNvSpPr/>
      </xdr:nvSpPr>
      <xdr:spPr>
        <a:xfrm>
          <a:off x="1120792" y="5224463"/>
          <a:ext cx="260350" cy="1641475"/>
        </a:xfrm>
        <a:prstGeom prst="downArrow">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34</xdr:row>
      <xdr:rowOff>0</xdr:rowOff>
    </xdr:from>
    <xdr:to>
      <xdr:col>8</xdr:col>
      <xdr:colOff>0</xdr:colOff>
      <xdr:row>49</xdr:row>
      <xdr:rowOff>82550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0</xdr:colOff>
          <xdr:row>18</xdr:row>
          <xdr:rowOff>133350</xdr:rowOff>
        </xdr:from>
        <xdr:to>
          <xdr:col>8</xdr:col>
          <xdr:colOff>285750</xdr:colOff>
          <xdr:row>20</xdr:row>
          <xdr:rowOff>28575</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&amp; 2 Are Tied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133350</xdr:rowOff>
        </xdr:from>
        <xdr:to>
          <xdr:col>8</xdr:col>
          <xdr:colOff>285750</xdr:colOff>
          <xdr:row>26</xdr:row>
          <xdr:rowOff>28575</xdr:rowOff>
        </xdr:to>
        <xdr:sp macro="" textlink="">
          <xdr:nvSpPr>
            <xdr:cNvPr id="10244" name="Check Box 4" hidden="1">
              <a:extLst>
                <a:ext uri="{63B3BB69-23CF-44E3-9099-C40C66FF867C}">
                  <a14:compatExt spid="_x0000_s10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 &amp; 5 Are Tied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133350</xdr:rowOff>
        </xdr:from>
        <xdr:to>
          <xdr:col>8</xdr:col>
          <xdr:colOff>285750</xdr:colOff>
          <xdr:row>28</xdr:row>
          <xdr:rowOff>28575</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&amp; 6 Are Tied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133350</xdr:rowOff>
        </xdr:from>
        <xdr:to>
          <xdr:col>8</xdr:col>
          <xdr:colOff>285750</xdr:colOff>
          <xdr:row>30</xdr:row>
          <xdr:rowOff>28575</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6 &amp; 7 Are Tied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133350</xdr:rowOff>
        </xdr:from>
        <xdr:to>
          <xdr:col>8</xdr:col>
          <xdr:colOff>285750</xdr:colOff>
          <xdr:row>22</xdr:row>
          <xdr:rowOff>28575</xdr:rowOff>
        </xdr:to>
        <xdr:sp macro="" textlink="">
          <xdr:nvSpPr>
            <xdr:cNvPr id="10247" name="Check Box 7" hidden="1">
              <a:extLst>
                <a:ext uri="{63B3BB69-23CF-44E3-9099-C40C66FF867C}">
                  <a14:compatExt spid="_x0000_s10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 &amp; 3 Are Tied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133350</xdr:rowOff>
        </xdr:from>
        <xdr:to>
          <xdr:col>8</xdr:col>
          <xdr:colOff>285750</xdr:colOff>
          <xdr:row>24</xdr:row>
          <xdr:rowOff>28575</xdr:rowOff>
        </xdr:to>
        <xdr:sp macro="" textlink="">
          <xdr:nvSpPr>
            <xdr:cNvPr id="10248" name="Check Box 8" hidden="1">
              <a:extLst>
                <a:ext uri="{63B3BB69-23CF-44E3-9099-C40C66FF867C}">
                  <a14:compatExt spid="_x0000_s102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 &amp; 4 Are Tied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276225</xdr:colOff>
          <xdr:row>54</xdr:row>
          <xdr:rowOff>9525</xdr:rowOff>
        </xdr:from>
        <xdr:to>
          <xdr:col>2</xdr:col>
          <xdr:colOff>600075</xdr:colOff>
          <xdr:row>55</xdr:row>
          <xdr:rowOff>152400</xdr:rowOff>
        </xdr:to>
        <xdr:sp macro="" textlink="">
          <xdr:nvSpPr>
            <xdr:cNvPr id="10253" name="Spinner 13" hidden="1">
              <a:extLst>
                <a:ext uri="{63B3BB69-23CF-44E3-9099-C40C66FF867C}">
                  <a14:compatExt spid="_x0000_s10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73</xdr:row>
          <xdr:rowOff>0</xdr:rowOff>
        </xdr:from>
        <xdr:to>
          <xdr:col>2</xdr:col>
          <xdr:colOff>590550</xdr:colOff>
          <xdr:row>73</xdr:row>
          <xdr:rowOff>0</xdr:rowOff>
        </xdr:to>
        <xdr:sp macro="" textlink="">
          <xdr:nvSpPr>
            <xdr:cNvPr id="10254" name="Spinner 14" hidden="1">
              <a:extLst>
                <a:ext uri="{63B3BB69-23CF-44E3-9099-C40C66FF867C}">
                  <a14:compatExt spid="_x0000_s10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73</xdr:row>
          <xdr:rowOff>0</xdr:rowOff>
        </xdr:from>
        <xdr:to>
          <xdr:col>2</xdr:col>
          <xdr:colOff>590550</xdr:colOff>
          <xdr:row>73</xdr:row>
          <xdr:rowOff>0</xdr:rowOff>
        </xdr:to>
        <xdr:sp macro="" textlink="">
          <xdr:nvSpPr>
            <xdr:cNvPr id="10255" name="Spinner 15" hidden="1">
              <a:extLst>
                <a:ext uri="{63B3BB69-23CF-44E3-9099-C40C66FF867C}">
                  <a14:compatExt spid="_x0000_s10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73</xdr:row>
          <xdr:rowOff>0</xdr:rowOff>
        </xdr:from>
        <xdr:to>
          <xdr:col>2</xdr:col>
          <xdr:colOff>590550</xdr:colOff>
          <xdr:row>73</xdr:row>
          <xdr:rowOff>0</xdr:rowOff>
        </xdr:to>
        <xdr:sp macro="" textlink="">
          <xdr:nvSpPr>
            <xdr:cNvPr id="10256" name="Spinner 16" hidden="1">
              <a:extLst>
                <a:ext uri="{63B3BB69-23CF-44E3-9099-C40C66FF867C}">
                  <a14:compatExt spid="_x0000_s10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73</xdr:row>
          <xdr:rowOff>0</xdr:rowOff>
        </xdr:from>
        <xdr:to>
          <xdr:col>2</xdr:col>
          <xdr:colOff>590550</xdr:colOff>
          <xdr:row>73</xdr:row>
          <xdr:rowOff>0</xdr:rowOff>
        </xdr:to>
        <xdr:sp macro="" textlink="">
          <xdr:nvSpPr>
            <xdr:cNvPr id="10257" name="Spinner 17" hidden="1">
              <a:extLst>
                <a:ext uri="{63B3BB69-23CF-44E3-9099-C40C66FF867C}">
                  <a14:compatExt spid="_x0000_s10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73</xdr:row>
          <xdr:rowOff>0</xdr:rowOff>
        </xdr:from>
        <xdr:to>
          <xdr:col>2</xdr:col>
          <xdr:colOff>590550</xdr:colOff>
          <xdr:row>73</xdr:row>
          <xdr:rowOff>0</xdr:rowOff>
        </xdr:to>
        <xdr:sp macro="" textlink="">
          <xdr:nvSpPr>
            <xdr:cNvPr id="10258" name="Spinner 18" hidden="1">
              <a:extLst>
                <a:ext uri="{63B3BB69-23CF-44E3-9099-C40C66FF867C}">
                  <a14:compatExt spid="_x0000_s10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73</xdr:row>
          <xdr:rowOff>0</xdr:rowOff>
        </xdr:from>
        <xdr:to>
          <xdr:col>2</xdr:col>
          <xdr:colOff>590550</xdr:colOff>
          <xdr:row>73</xdr:row>
          <xdr:rowOff>0</xdr:rowOff>
        </xdr:to>
        <xdr:sp macro="" textlink="">
          <xdr:nvSpPr>
            <xdr:cNvPr id="10259" name="Spinner 19" hidden="1">
              <a:extLst>
                <a:ext uri="{63B3BB69-23CF-44E3-9099-C40C66FF867C}">
                  <a14:compatExt spid="_x0000_s10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73</xdr:row>
          <xdr:rowOff>0</xdr:rowOff>
        </xdr:from>
        <xdr:to>
          <xdr:col>2</xdr:col>
          <xdr:colOff>590550</xdr:colOff>
          <xdr:row>73</xdr:row>
          <xdr:rowOff>0</xdr:rowOff>
        </xdr:to>
        <xdr:sp macro="" textlink="">
          <xdr:nvSpPr>
            <xdr:cNvPr id="10260" name="Spinner 20" hidden="1">
              <a:extLst>
                <a:ext uri="{63B3BB69-23CF-44E3-9099-C40C66FF867C}">
                  <a14:compatExt spid="_x0000_s10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73</xdr:row>
          <xdr:rowOff>0</xdr:rowOff>
        </xdr:from>
        <xdr:to>
          <xdr:col>2</xdr:col>
          <xdr:colOff>590550</xdr:colOff>
          <xdr:row>73</xdr:row>
          <xdr:rowOff>0</xdr:rowOff>
        </xdr:to>
        <xdr:sp macro="" textlink="">
          <xdr:nvSpPr>
            <xdr:cNvPr id="10261" name="Spinner 21" hidden="1">
              <a:extLst>
                <a:ext uri="{63B3BB69-23CF-44E3-9099-C40C66FF867C}">
                  <a14:compatExt spid="_x0000_s10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276225</xdr:colOff>
          <xdr:row>57</xdr:row>
          <xdr:rowOff>9525</xdr:rowOff>
        </xdr:from>
        <xdr:to>
          <xdr:col>2</xdr:col>
          <xdr:colOff>600075</xdr:colOff>
          <xdr:row>58</xdr:row>
          <xdr:rowOff>152400</xdr:rowOff>
        </xdr:to>
        <xdr:sp macro="" textlink="">
          <xdr:nvSpPr>
            <xdr:cNvPr id="10262" name="Spinner 22" hidden="1">
              <a:extLst>
                <a:ext uri="{63B3BB69-23CF-44E3-9099-C40C66FF867C}">
                  <a14:compatExt spid="_x0000_s10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276225</xdr:colOff>
          <xdr:row>60</xdr:row>
          <xdr:rowOff>9525</xdr:rowOff>
        </xdr:from>
        <xdr:to>
          <xdr:col>2</xdr:col>
          <xdr:colOff>600075</xdr:colOff>
          <xdr:row>61</xdr:row>
          <xdr:rowOff>152400</xdr:rowOff>
        </xdr:to>
        <xdr:sp macro="" textlink="">
          <xdr:nvSpPr>
            <xdr:cNvPr id="10263" name="Spinner 23" hidden="1">
              <a:extLst>
                <a:ext uri="{63B3BB69-23CF-44E3-9099-C40C66FF867C}">
                  <a14:compatExt spid="_x0000_s10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276225</xdr:colOff>
          <xdr:row>63</xdr:row>
          <xdr:rowOff>9525</xdr:rowOff>
        </xdr:from>
        <xdr:to>
          <xdr:col>2</xdr:col>
          <xdr:colOff>600075</xdr:colOff>
          <xdr:row>64</xdr:row>
          <xdr:rowOff>152400</xdr:rowOff>
        </xdr:to>
        <xdr:sp macro="" textlink="">
          <xdr:nvSpPr>
            <xdr:cNvPr id="10264" name="Spinner 24" hidden="1">
              <a:extLst>
                <a:ext uri="{63B3BB69-23CF-44E3-9099-C40C66FF867C}">
                  <a14:compatExt spid="_x0000_s10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276225</xdr:colOff>
          <xdr:row>66</xdr:row>
          <xdr:rowOff>9525</xdr:rowOff>
        </xdr:from>
        <xdr:to>
          <xdr:col>2</xdr:col>
          <xdr:colOff>600075</xdr:colOff>
          <xdr:row>67</xdr:row>
          <xdr:rowOff>152400</xdr:rowOff>
        </xdr:to>
        <xdr:sp macro="" textlink="">
          <xdr:nvSpPr>
            <xdr:cNvPr id="10265" name="Spinner 25" hidden="1">
              <a:extLst>
                <a:ext uri="{63B3BB69-23CF-44E3-9099-C40C66FF867C}">
                  <a14:compatExt spid="_x0000_s10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276225</xdr:colOff>
          <xdr:row>69</xdr:row>
          <xdr:rowOff>9525</xdr:rowOff>
        </xdr:from>
        <xdr:to>
          <xdr:col>2</xdr:col>
          <xdr:colOff>600075</xdr:colOff>
          <xdr:row>70</xdr:row>
          <xdr:rowOff>152400</xdr:rowOff>
        </xdr:to>
        <xdr:sp macro="" textlink="">
          <xdr:nvSpPr>
            <xdr:cNvPr id="10266" name="Spinner 26" hidden="1">
              <a:extLst>
                <a:ext uri="{63B3BB69-23CF-44E3-9099-C40C66FF867C}">
                  <a14:compatExt spid="_x0000_s10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276225</xdr:colOff>
          <xdr:row>72</xdr:row>
          <xdr:rowOff>9525</xdr:rowOff>
        </xdr:from>
        <xdr:to>
          <xdr:col>2</xdr:col>
          <xdr:colOff>600075</xdr:colOff>
          <xdr:row>73</xdr:row>
          <xdr:rowOff>152400</xdr:rowOff>
        </xdr:to>
        <xdr:sp macro="" textlink="">
          <xdr:nvSpPr>
            <xdr:cNvPr id="10267" name="Spinner 27" hidden="1">
              <a:extLst>
                <a:ext uri="{63B3BB69-23CF-44E3-9099-C40C66FF867C}">
                  <a14:compatExt spid="_x0000_s1026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7860</xdr:colOff>
      <xdr:row>0</xdr:row>
      <xdr:rowOff>71438</xdr:rowOff>
    </xdr:from>
    <xdr:to>
      <xdr:col>2</xdr:col>
      <xdr:colOff>237922</xdr:colOff>
      <xdr:row>2</xdr:row>
      <xdr:rowOff>101410</xdr:rowOff>
    </xdr:to>
    <xdr:sp macro="" textlink="">
      <xdr:nvSpPr>
        <xdr:cNvPr id="2" name="Left Arrow 1">
          <a:hlinkClick xmlns:r="http://schemas.openxmlformats.org/officeDocument/2006/relationships" r:id="rId1"/>
        </xdr:cNvPr>
        <xdr:cNvSpPr/>
      </xdr:nvSpPr>
      <xdr:spPr>
        <a:xfrm>
          <a:off x="619048" y="71438"/>
          <a:ext cx="841249" cy="347472"/>
        </a:xfrm>
        <a:prstGeom prst="lef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marL="0" indent="0" algn="ctr"/>
          <a:r>
            <a:rPr lang="en-US" sz="800">
              <a:solidFill>
                <a:schemeClr val="dk1"/>
              </a:solidFill>
              <a:latin typeface="Arial" pitchFamily="34" charset="0"/>
              <a:ea typeface="+mn-ea"/>
              <a:cs typeface="Arial" pitchFamily="34" charset="0"/>
            </a:rPr>
            <a:t>Prev Step</a:t>
          </a:r>
        </a:p>
      </xdr:txBody>
    </xdr:sp>
    <xdr:clientData/>
  </xdr:twoCellAnchor>
  <xdr:twoCellAnchor>
    <xdr:from>
      <xdr:col>3</xdr:col>
      <xdr:colOff>7937</xdr:colOff>
      <xdr:row>0</xdr:row>
      <xdr:rowOff>134938</xdr:rowOff>
    </xdr:from>
    <xdr:to>
      <xdr:col>7</xdr:col>
      <xdr:colOff>0</xdr:colOff>
      <xdr:row>2</xdr:row>
      <xdr:rowOff>39688</xdr:rowOff>
    </xdr:to>
    <xdr:sp macro="" textlink="">
      <xdr:nvSpPr>
        <xdr:cNvPr id="3" name="TextBox 2"/>
        <xdr:cNvSpPr txBox="1"/>
      </xdr:nvSpPr>
      <xdr:spPr>
        <a:xfrm>
          <a:off x="1841500" y="134938"/>
          <a:ext cx="3048000" cy="222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200" b="1">
              <a:latin typeface="Arial" pitchFamily="34" charset="0"/>
              <a:cs typeface="Arial" pitchFamily="34" charset="0"/>
            </a:rPr>
            <a:t>TIER</a:t>
          </a:r>
          <a:r>
            <a:rPr lang="en-US" sz="1200" b="1" baseline="0">
              <a:latin typeface="Arial" pitchFamily="34" charset="0"/>
              <a:cs typeface="Arial" pitchFamily="34" charset="0"/>
            </a:rPr>
            <a:t> 1 QUESTIONNAIRE</a:t>
          </a:r>
          <a:endParaRPr lang="en-US" sz="1200" b="1">
            <a:latin typeface="Arial" pitchFamily="34" charset="0"/>
            <a:cs typeface="Arial" pitchFamily="34" charset="0"/>
          </a:endParaRPr>
        </a:p>
      </xdr:txBody>
    </xdr:sp>
    <xdr:clientData/>
  </xdr:twoCellAnchor>
  <xdr:twoCellAnchor>
    <xdr:from>
      <xdr:col>7</xdr:col>
      <xdr:colOff>365225</xdr:colOff>
      <xdr:row>0</xdr:row>
      <xdr:rowOff>71432</xdr:rowOff>
    </xdr:from>
    <xdr:to>
      <xdr:col>8</xdr:col>
      <xdr:colOff>595413</xdr:colOff>
      <xdr:row>2</xdr:row>
      <xdr:rowOff>103182</xdr:rowOff>
    </xdr:to>
    <xdr:sp macro="" textlink="">
      <xdr:nvSpPr>
        <xdr:cNvPr id="4" name="Right Arrow 3">
          <a:hlinkClick xmlns:r="http://schemas.openxmlformats.org/officeDocument/2006/relationships" r:id="rId2"/>
        </xdr:cNvPr>
        <xdr:cNvSpPr/>
      </xdr:nvSpPr>
      <xdr:spPr>
        <a:xfrm>
          <a:off x="5254725" y="71432"/>
          <a:ext cx="841376" cy="34925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800">
              <a:latin typeface="Arial" pitchFamily="34" charset="0"/>
              <a:cs typeface="Arial" pitchFamily="34" charset="0"/>
            </a:rPr>
            <a:t> Next Step</a:t>
          </a:r>
        </a:p>
      </xdr:txBody>
    </xdr:sp>
    <xdr:clientData/>
  </xdr:twoCellAnchor>
  <xdr:twoCellAnchor>
    <xdr:from>
      <xdr:col>3</xdr:col>
      <xdr:colOff>33363</xdr:colOff>
      <xdr:row>13</xdr:row>
      <xdr:rowOff>57150</xdr:rowOff>
    </xdr:from>
    <xdr:to>
      <xdr:col>3</xdr:col>
      <xdr:colOff>293713</xdr:colOff>
      <xdr:row>16</xdr:row>
      <xdr:rowOff>3175</xdr:rowOff>
    </xdr:to>
    <xdr:sp macro="" textlink="">
      <xdr:nvSpPr>
        <xdr:cNvPr id="5" name="Down Arrow 4"/>
        <xdr:cNvSpPr/>
      </xdr:nvSpPr>
      <xdr:spPr>
        <a:xfrm>
          <a:off x="1866926" y="2613025"/>
          <a:ext cx="260350" cy="422275"/>
        </a:xfrm>
        <a:prstGeom prst="downArrow">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20</xdr:row>
      <xdr:rowOff>0</xdr:rowOff>
    </xdr:from>
    <xdr:to>
      <xdr:col>8</xdr:col>
      <xdr:colOff>23813</xdr:colOff>
      <xdr:row>35</xdr:row>
      <xdr:rowOff>82550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9525</xdr:colOff>
          <xdr:row>12</xdr:row>
          <xdr:rowOff>123825</xdr:rowOff>
        </xdr:from>
        <xdr:to>
          <xdr:col>8</xdr:col>
          <xdr:colOff>323850</xdr:colOff>
          <xdr:row>14</xdr:row>
          <xdr:rowOff>19050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&amp; 2 Are Tied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41</xdr:row>
          <xdr:rowOff>9525</xdr:rowOff>
        </xdr:from>
        <xdr:to>
          <xdr:col>2</xdr:col>
          <xdr:colOff>590550</xdr:colOff>
          <xdr:row>44</xdr:row>
          <xdr:rowOff>152400</xdr:rowOff>
        </xdr:to>
        <xdr:sp macro="" textlink="">
          <xdr:nvSpPr>
            <xdr:cNvPr id="7171" name="Spinner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46</xdr:row>
          <xdr:rowOff>9525</xdr:rowOff>
        </xdr:from>
        <xdr:to>
          <xdr:col>2</xdr:col>
          <xdr:colOff>590550</xdr:colOff>
          <xdr:row>50</xdr:row>
          <xdr:rowOff>9525</xdr:rowOff>
        </xdr:to>
        <xdr:sp macro="" textlink="">
          <xdr:nvSpPr>
            <xdr:cNvPr id="7172" name="Spinner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51</xdr:row>
          <xdr:rowOff>9525</xdr:rowOff>
        </xdr:from>
        <xdr:to>
          <xdr:col>2</xdr:col>
          <xdr:colOff>590550</xdr:colOff>
          <xdr:row>55</xdr:row>
          <xdr:rowOff>0</xdr:rowOff>
        </xdr:to>
        <xdr:sp macro="" textlink="">
          <xdr:nvSpPr>
            <xdr:cNvPr id="7173" name="Spinner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55</xdr:row>
          <xdr:rowOff>0</xdr:rowOff>
        </xdr:from>
        <xdr:to>
          <xdr:col>2</xdr:col>
          <xdr:colOff>590550</xdr:colOff>
          <xdr:row>55</xdr:row>
          <xdr:rowOff>9525</xdr:rowOff>
        </xdr:to>
        <xdr:sp macro="" textlink="">
          <xdr:nvSpPr>
            <xdr:cNvPr id="7174" name="Spinner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xdr:row>
          <xdr:rowOff>133350</xdr:rowOff>
        </xdr:from>
        <xdr:to>
          <xdr:col>8</xdr:col>
          <xdr:colOff>323850</xdr:colOff>
          <xdr:row>16</xdr:row>
          <xdr:rowOff>28575</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 &amp; 3 Are Tied</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7860</xdr:colOff>
      <xdr:row>0</xdr:row>
      <xdr:rowOff>71438</xdr:rowOff>
    </xdr:from>
    <xdr:to>
      <xdr:col>2</xdr:col>
      <xdr:colOff>237922</xdr:colOff>
      <xdr:row>2</xdr:row>
      <xdr:rowOff>101410</xdr:rowOff>
    </xdr:to>
    <xdr:sp macro="" textlink="">
      <xdr:nvSpPr>
        <xdr:cNvPr id="5" name="Left Arrow 4">
          <a:hlinkClick xmlns:r="http://schemas.openxmlformats.org/officeDocument/2006/relationships" r:id="rId1"/>
        </xdr:cNvPr>
        <xdr:cNvSpPr/>
      </xdr:nvSpPr>
      <xdr:spPr>
        <a:xfrm>
          <a:off x="617460" y="71438"/>
          <a:ext cx="839662" cy="353822"/>
        </a:xfrm>
        <a:prstGeom prst="lef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marL="0" indent="0" algn="ctr"/>
          <a:r>
            <a:rPr lang="en-US" sz="800">
              <a:solidFill>
                <a:schemeClr val="dk1"/>
              </a:solidFill>
              <a:latin typeface="Arial" pitchFamily="34" charset="0"/>
              <a:ea typeface="+mn-ea"/>
              <a:cs typeface="Arial" pitchFamily="34" charset="0"/>
            </a:rPr>
            <a:t>Prev Step</a:t>
          </a:r>
        </a:p>
      </xdr:txBody>
    </xdr:sp>
    <xdr:clientData/>
  </xdr:twoCellAnchor>
  <xdr:twoCellAnchor>
    <xdr:from>
      <xdr:col>3</xdr:col>
      <xdr:colOff>7937</xdr:colOff>
      <xdr:row>0</xdr:row>
      <xdr:rowOff>134938</xdr:rowOff>
    </xdr:from>
    <xdr:to>
      <xdr:col>6</xdr:col>
      <xdr:colOff>0</xdr:colOff>
      <xdr:row>2</xdr:row>
      <xdr:rowOff>39688</xdr:rowOff>
    </xdr:to>
    <xdr:sp macro="" textlink="">
      <xdr:nvSpPr>
        <xdr:cNvPr id="6" name="TextBox 5"/>
        <xdr:cNvSpPr txBox="1"/>
      </xdr:nvSpPr>
      <xdr:spPr>
        <a:xfrm>
          <a:off x="1836737" y="134938"/>
          <a:ext cx="2430463"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200" b="1">
              <a:latin typeface="Arial" pitchFamily="34" charset="0"/>
              <a:cs typeface="Arial" pitchFamily="34" charset="0"/>
            </a:rPr>
            <a:t>HEALTH</a:t>
          </a:r>
          <a:r>
            <a:rPr lang="en-US" sz="1200" b="1" baseline="0">
              <a:latin typeface="Arial" pitchFamily="34" charset="0"/>
              <a:cs typeface="Arial" pitchFamily="34" charset="0"/>
            </a:rPr>
            <a:t> PROFILE</a:t>
          </a:r>
        </a:p>
      </xdr:txBody>
    </xdr:sp>
    <xdr:clientData/>
  </xdr:twoCellAnchor>
  <xdr:twoCellAnchor>
    <xdr:from>
      <xdr:col>1</xdr:col>
      <xdr:colOff>0</xdr:colOff>
      <xdr:row>15</xdr:row>
      <xdr:rowOff>0</xdr:rowOff>
    </xdr:from>
    <xdr:to>
      <xdr:col>8</xdr:col>
      <xdr:colOff>307181</xdr:colOff>
      <xdr:row>33</xdr:row>
      <xdr:rowOff>90488</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44</xdr:row>
      <xdr:rowOff>0</xdr:rowOff>
    </xdr:from>
    <xdr:to>
      <xdr:col>8</xdr:col>
      <xdr:colOff>561975</xdr:colOff>
      <xdr:row>66</xdr:row>
      <xdr:rowOff>133350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0.89941</cdr:x>
      <cdr:y>0.14567</cdr:y>
    </cdr:from>
    <cdr:to>
      <cdr:x>0.96252</cdr:x>
      <cdr:y>0.57849</cdr:y>
    </cdr:to>
    <cdr:sp macro="" textlink="">
      <cdr:nvSpPr>
        <cdr:cNvPr id="2" name="Up Arrow 1"/>
        <cdr:cNvSpPr/>
      </cdr:nvSpPr>
      <cdr:spPr>
        <a:xfrm xmlns:a="http://schemas.openxmlformats.org/drawingml/2006/main">
          <a:off x="4343408" y="477302"/>
          <a:ext cx="304770" cy="1418173"/>
        </a:xfrm>
        <a:prstGeom xmlns:a="http://schemas.openxmlformats.org/drawingml/2006/main" prst="upArrow">
          <a:avLst/>
        </a:prstGeom>
      </cdr:spPr>
      <cdr:style>
        <a:lnRef xmlns:a="http://schemas.openxmlformats.org/drawingml/2006/main" idx="1">
          <a:schemeClr val="accent5"/>
        </a:lnRef>
        <a:fillRef xmlns:a="http://schemas.openxmlformats.org/drawingml/2006/main" idx="3">
          <a:schemeClr val="accent5"/>
        </a:fillRef>
        <a:effectRef xmlns:a="http://schemas.openxmlformats.org/drawingml/2006/main" idx="2">
          <a:schemeClr val="accent5"/>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0.86983</cdr:x>
      <cdr:y>0.59621</cdr:y>
    </cdr:from>
    <cdr:to>
      <cdr:x>0.99211</cdr:x>
      <cdr:y>0.74581</cdr:y>
    </cdr:to>
    <cdr:sp macro="" textlink="">
      <cdr:nvSpPr>
        <cdr:cNvPr id="3" name="TextBox 2"/>
        <cdr:cNvSpPr txBox="1"/>
      </cdr:nvSpPr>
      <cdr:spPr>
        <a:xfrm xmlns:a="http://schemas.openxmlformats.org/drawingml/2006/main">
          <a:off x="4200550" y="1953536"/>
          <a:ext cx="590511" cy="4901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800" b="1"/>
            <a:t>Least</a:t>
          </a:r>
          <a:r>
            <a:rPr lang="en-US" sz="800" b="1" baseline="0"/>
            <a:t> Preferred</a:t>
          </a:r>
          <a:endParaRPr lang="en-US" sz="800" b="1"/>
        </a:p>
      </cdr:txBody>
    </cdr:sp>
  </cdr:relSizeAnchor>
  <cdr:relSizeAnchor xmlns:cdr="http://schemas.openxmlformats.org/drawingml/2006/chartDrawing">
    <cdr:from>
      <cdr:x>0.86785</cdr:x>
      <cdr:y>0.00787</cdr:y>
    </cdr:from>
    <cdr:to>
      <cdr:x>0.99014</cdr:x>
      <cdr:y>0.15748</cdr:y>
    </cdr:to>
    <cdr:sp macro="" textlink="">
      <cdr:nvSpPr>
        <cdr:cNvPr id="4" name="TextBox 1"/>
        <cdr:cNvSpPr txBox="1"/>
      </cdr:nvSpPr>
      <cdr:spPr>
        <a:xfrm xmlns:a="http://schemas.openxmlformats.org/drawingml/2006/main">
          <a:off x="4191000" y="19050"/>
          <a:ext cx="590551" cy="3619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800" b="1"/>
            <a:t>Most</a:t>
          </a:r>
          <a:r>
            <a:rPr lang="en-US" sz="800"/>
            <a:t> </a:t>
          </a:r>
          <a:r>
            <a:rPr lang="en-US" sz="800" b="1" baseline="0"/>
            <a:t>Preferred</a:t>
          </a:r>
          <a:endParaRPr lang="en-US" sz="800" b="1"/>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611187</xdr:colOff>
      <xdr:row>0</xdr:row>
      <xdr:rowOff>71438</xdr:rowOff>
    </xdr:from>
    <xdr:to>
      <xdr:col>2</xdr:col>
      <xdr:colOff>230060</xdr:colOff>
      <xdr:row>2</xdr:row>
      <xdr:rowOff>101410</xdr:rowOff>
    </xdr:to>
    <xdr:sp macro="" textlink="">
      <xdr:nvSpPr>
        <xdr:cNvPr id="3" name="Left Arrow 2">
          <a:hlinkClick xmlns:r="http://schemas.openxmlformats.org/officeDocument/2006/relationships" r:id="rId1"/>
        </xdr:cNvPr>
        <xdr:cNvSpPr/>
      </xdr:nvSpPr>
      <xdr:spPr>
        <a:xfrm>
          <a:off x="611187" y="71438"/>
          <a:ext cx="838073" cy="353822"/>
        </a:xfrm>
        <a:prstGeom prst="lef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marL="0" indent="0" algn="ctr"/>
          <a:r>
            <a:rPr lang="en-US" sz="800">
              <a:solidFill>
                <a:schemeClr val="dk1"/>
              </a:solidFill>
              <a:latin typeface="Arial" pitchFamily="34" charset="0"/>
              <a:ea typeface="+mn-ea"/>
              <a:cs typeface="Arial" pitchFamily="34" charset="0"/>
            </a:rPr>
            <a:t>Prev Step</a:t>
          </a:r>
        </a:p>
      </xdr:txBody>
    </xdr:sp>
    <xdr:clientData/>
  </xdr:twoCellAnchor>
  <xdr:twoCellAnchor>
    <xdr:from>
      <xdr:col>2</xdr:col>
      <xdr:colOff>452438</xdr:colOff>
      <xdr:row>0</xdr:row>
      <xdr:rowOff>134938</xdr:rowOff>
    </xdr:from>
    <xdr:to>
      <xdr:col>7</xdr:col>
      <xdr:colOff>166687</xdr:colOff>
      <xdr:row>2</xdr:row>
      <xdr:rowOff>39688</xdr:rowOff>
    </xdr:to>
    <xdr:sp macro="" textlink="">
      <xdr:nvSpPr>
        <xdr:cNvPr id="4" name="TextBox 3"/>
        <xdr:cNvSpPr txBox="1"/>
      </xdr:nvSpPr>
      <xdr:spPr>
        <a:xfrm>
          <a:off x="1671638" y="134938"/>
          <a:ext cx="2762249"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200" b="1">
              <a:latin typeface="Arial" pitchFamily="34" charset="0"/>
              <a:cs typeface="Arial" pitchFamily="34" charset="0"/>
            </a:rPr>
            <a:t>TNM STAGING</a:t>
          </a:r>
        </a:p>
      </xdr:txBody>
    </xdr:sp>
    <xdr:clientData/>
  </xdr:twoCellAnchor>
  <xdr:twoCellAnchor>
    <xdr:from>
      <xdr:col>1</xdr:col>
      <xdr:colOff>0</xdr:colOff>
      <xdr:row>2</xdr:row>
      <xdr:rowOff>161924</xdr:rowOff>
    </xdr:from>
    <xdr:to>
      <xdr:col>9</xdr:col>
      <xdr:colOff>3175</xdr:colOff>
      <xdr:row>43</xdr:row>
      <xdr:rowOff>152400</xdr:rowOff>
    </xdr:to>
    <xdr:sp macro="" textlink="">
      <xdr:nvSpPr>
        <xdr:cNvPr id="6" name="TextBox 5"/>
        <xdr:cNvSpPr txBox="1"/>
      </xdr:nvSpPr>
      <xdr:spPr>
        <a:xfrm>
          <a:off x="609600" y="485774"/>
          <a:ext cx="4879975" cy="66294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latin typeface="Arial" pitchFamily="34" charset="0"/>
              <a:cs typeface="Arial" pitchFamily="34" charset="0"/>
            </a:rPr>
            <a:t>The TNM System describes:</a:t>
          </a:r>
        </a:p>
        <a:p>
          <a:r>
            <a:rPr lang="en-US" sz="800">
              <a:latin typeface="Arial" pitchFamily="34" charset="0"/>
              <a:cs typeface="Arial" pitchFamily="34" charset="0"/>
            </a:rPr>
            <a:t>The extent of the primary </a:t>
          </a:r>
          <a:r>
            <a:rPr lang="en-US" sz="800" b="1">
              <a:latin typeface="Arial" pitchFamily="34" charset="0"/>
              <a:cs typeface="Arial" pitchFamily="34" charset="0"/>
            </a:rPr>
            <a:t>t</a:t>
          </a:r>
          <a:r>
            <a:rPr lang="en-US" sz="800">
              <a:latin typeface="Arial" pitchFamily="34" charset="0"/>
              <a:cs typeface="Arial" pitchFamily="34" charset="0"/>
            </a:rPr>
            <a:t>umor (T category) </a:t>
          </a:r>
        </a:p>
        <a:p>
          <a:r>
            <a:rPr lang="en-US" sz="800">
              <a:latin typeface="Arial" pitchFamily="34" charset="0"/>
              <a:cs typeface="Arial" pitchFamily="34" charset="0"/>
            </a:rPr>
            <a:t>Whether the cancer has spread to nearby lymph </a:t>
          </a:r>
          <a:r>
            <a:rPr lang="en-US" sz="800" b="1">
              <a:latin typeface="Arial" pitchFamily="34" charset="0"/>
              <a:cs typeface="Arial" pitchFamily="34" charset="0"/>
            </a:rPr>
            <a:t>n</a:t>
          </a:r>
          <a:r>
            <a:rPr lang="en-US" sz="800">
              <a:latin typeface="Arial" pitchFamily="34" charset="0"/>
              <a:cs typeface="Arial" pitchFamily="34" charset="0"/>
            </a:rPr>
            <a:t>odes (N category) </a:t>
          </a:r>
        </a:p>
        <a:p>
          <a:r>
            <a:rPr lang="en-US" sz="800">
              <a:latin typeface="Arial" pitchFamily="34" charset="0"/>
              <a:cs typeface="Arial" pitchFamily="34" charset="0"/>
            </a:rPr>
            <a:t>The absence or presence of distant </a:t>
          </a:r>
          <a:r>
            <a:rPr lang="en-US" sz="800" b="1">
              <a:latin typeface="Arial" pitchFamily="34" charset="0"/>
              <a:cs typeface="Arial" pitchFamily="34" charset="0"/>
            </a:rPr>
            <a:t>m</a:t>
          </a:r>
          <a:r>
            <a:rPr lang="en-US" sz="800">
              <a:latin typeface="Arial" pitchFamily="34" charset="0"/>
              <a:cs typeface="Arial" pitchFamily="34" charset="0"/>
            </a:rPr>
            <a:t>etastasis (M category) </a:t>
          </a:r>
        </a:p>
        <a:p>
          <a:pPr algn="l"/>
          <a:endParaRPr lang="en-US" sz="800" baseline="0">
            <a:latin typeface="Arial" pitchFamily="34" charset="0"/>
            <a:cs typeface="Arial" pitchFamily="34" charset="0"/>
          </a:endParaRPr>
        </a:p>
        <a:p>
          <a:r>
            <a:rPr lang="en-US" sz="800" b="1">
              <a:latin typeface="Arial" pitchFamily="34" charset="0"/>
              <a:cs typeface="Arial" pitchFamily="34" charset="0"/>
            </a:rPr>
            <a:t>T categories (clinical)</a:t>
          </a:r>
        </a:p>
        <a:p>
          <a:r>
            <a:rPr lang="en-US" sz="800">
              <a:latin typeface="Arial" pitchFamily="34" charset="0"/>
              <a:cs typeface="Arial" pitchFamily="34" charset="0"/>
            </a:rPr>
            <a:t>There are 4 categories for describing the local extent of the prostate tumor, ranging from T1 to T4. Most of these have subcategories as well.</a:t>
          </a:r>
        </a:p>
        <a:p>
          <a:r>
            <a:rPr lang="en-US" sz="800" b="1">
              <a:latin typeface="Arial" pitchFamily="34" charset="0"/>
              <a:cs typeface="Arial" pitchFamily="34" charset="0"/>
            </a:rPr>
            <a:t>	T1:</a:t>
          </a:r>
          <a:r>
            <a:rPr lang="en-US" sz="800" i="1">
              <a:latin typeface="Arial" pitchFamily="34" charset="0"/>
              <a:cs typeface="Arial" pitchFamily="34" charset="0"/>
            </a:rPr>
            <a:t> </a:t>
          </a:r>
          <a:r>
            <a:rPr lang="en-US" sz="800">
              <a:latin typeface="Arial" pitchFamily="34" charset="0"/>
              <a:cs typeface="Arial" pitchFamily="34" charset="0"/>
            </a:rPr>
            <a:t>Your doctor can't feel the tumor or see it with imaging such as transrectal 	ultrasound.</a:t>
          </a:r>
        </a:p>
        <a:p>
          <a:r>
            <a:rPr lang="en-US" sz="800" b="1">
              <a:latin typeface="Arial" pitchFamily="34" charset="0"/>
              <a:cs typeface="Arial" pitchFamily="34" charset="0"/>
            </a:rPr>
            <a:t>		T1a:</a:t>
          </a:r>
          <a:r>
            <a:rPr lang="en-US" sz="800">
              <a:latin typeface="Arial" pitchFamily="34" charset="0"/>
              <a:cs typeface="Arial" pitchFamily="34" charset="0"/>
            </a:rPr>
            <a:t> The cancer is found incidentally (by accident) during a 			transurethral resection of the prostate (often abbreviated as 			TURP) that was done for benign prostatic hyperplasia (BPH). 		Cancer is present in less than 5% of the tissue removed. </a:t>
          </a:r>
        </a:p>
        <a:p>
          <a:r>
            <a:rPr lang="en-US" sz="800" b="1">
              <a:latin typeface="Arial" pitchFamily="34" charset="0"/>
              <a:cs typeface="Arial" pitchFamily="34" charset="0"/>
            </a:rPr>
            <a:t>		T1b:</a:t>
          </a:r>
          <a:r>
            <a:rPr lang="en-US" sz="800" i="1">
              <a:latin typeface="Arial" pitchFamily="34" charset="0"/>
              <a:cs typeface="Arial" pitchFamily="34" charset="0"/>
            </a:rPr>
            <a:t> </a:t>
          </a:r>
          <a:r>
            <a:rPr lang="en-US" sz="800">
              <a:latin typeface="Arial" pitchFamily="34" charset="0"/>
              <a:cs typeface="Arial" pitchFamily="34" charset="0"/>
            </a:rPr>
            <a:t>The cancer</a:t>
          </a:r>
          <a:r>
            <a:rPr lang="en-US" sz="800" i="1">
              <a:latin typeface="Arial" pitchFamily="34" charset="0"/>
              <a:cs typeface="Arial" pitchFamily="34" charset="0"/>
            </a:rPr>
            <a:t> </a:t>
          </a:r>
          <a:r>
            <a:rPr lang="en-US" sz="800">
              <a:latin typeface="Arial" pitchFamily="34" charset="0"/>
              <a:cs typeface="Arial" pitchFamily="34" charset="0"/>
            </a:rPr>
            <a:t>is found during a TURP but is present in more 		than 5% of the tissue removed. </a:t>
          </a:r>
        </a:p>
        <a:p>
          <a:r>
            <a:rPr lang="en-US" sz="800" b="1">
              <a:latin typeface="Arial" pitchFamily="34" charset="0"/>
              <a:cs typeface="Arial" pitchFamily="34" charset="0"/>
            </a:rPr>
            <a:t>		T1c:</a:t>
          </a:r>
          <a:r>
            <a:rPr lang="en-US" sz="800" i="1">
              <a:latin typeface="Arial" pitchFamily="34" charset="0"/>
              <a:cs typeface="Arial" pitchFamily="34" charset="0"/>
            </a:rPr>
            <a:t> </a:t>
          </a:r>
          <a:r>
            <a:rPr lang="en-US" sz="800">
              <a:latin typeface="Arial" pitchFamily="34" charset="0"/>
              <a:cs typeface="Arial" pitchFamily="34" charset="0"/>
            </a:rPr>
            <a:t>The cancer is found by needle biopsy that was done 			because of an increased PSA. </a:t>
          </a:r>
        </a:p>
        <a:p>
          <a:r>
            <a:rPr lang="en-US" sz="800" b="1">
              <a:latin typeface="Arial" pitchFamily="34" charset="0"/>
              <a:cs typeface="Arial" pitchFamily="34" charset="0"/>
            </a:rPr>
            <a:t>	T2:</a:t>
          </a:r>
          <a:r>
            <a:rPr lang="en-US" sz="800">
              <a:latin typeface="Arial" pitchFamily="34" charset="0"/>
              <a:cs typeface="Arial" pitchFamily="34" charset="0"/>
            </a:rPr>
            <a:t> Your doctor can feel the cancer when a digital rectal exam (DRE) is done, but it 	still appears to be confined to the prostate gland.</a:t>
          </a:r>
        </a:p>
        <a:p>
          <a:r>
            <a:rPr lang="en-US" sz="800" b="1">
              <a:latin typeface="Arial" pitchFamily="34" charset="0"/>
              <a:cs typeface="Arial" pitchFamily="34" charset="0"/>
            </a:rPr>
            <a:t>		T2a:</a:t>
          </a:r>
          <a:r>
            <a:rPr lang="en-US" sz="800">
              <a:latin typeface="Arial" pitchFamily="34" charset="0"/>
              <a:cs typeface="Arial" pitchFamily="34" charset="0"/>
            </a:rPr>
            <a:t> The cancer is in one half or less of only one side (left or 		right) of your prostate. </a:t>
          </a:r>
        </a:p>
        <a:p>
          <a:r>
            <a:rPr lang="en-US" sz="800" b="1">
              <a:latin typeface="Arial" pitchFamily="34" charset="0"/>
              <a:cs typeface="Arial" pitchFamily="34" charset="0"/>
            </a:rPr>
            <a:t>		T2b:</a:t>
          </a:r>
          <a:r>
            <a:rPr lang="en-US" sz="800">
              <a:latin typeface="Arial" pitchFamily="34" charset="0"/>
              <a:cs typeface="Arial" pitchFamily="34" charset="0"/>
            </a:rPr>
            <a:t> The cancer is in more than half of only one side (left or 			right) of your prostate. </a:t>
          </a:r>
        </a:p>
        <a:p>
          <a:r>
            <a:rPr lang="en-US" sz="800" b="1">
              <a:latin typeface="Arial" pitchFamily="34" charset="0"/>
              <a:cs typeface="Arial" pitchFamily="34" charset="0"/>
            </a:rPr>
            <a:t>		T2c:</a:t>
          </a:r>
          <a:r>
            <a:rPr lang="en-US" sz="800">
              <a:latin typeface="Arial" pitchFamily="34" charset="0"/>
              <a:cs typeface="Arial" pitchFamily="34" charset="0"/>
            </a:rPr>
            <a:t> The cancer is in both sides of your prostate. </a:t>
          </a:r>
        </a:p>
        <a:p>
          <a:r>
            <a:rPr lang="en-US" sz="800" b="1">
              <a:latin typeface="Arial" pitchFamily="34" charset="0"/>
              <a:cs typeface="Arial" pitchFamily="34" charset="0"/>
            </a:rPr>
            <a:t>	T3:</a:t>
          </a:r>
          <a:r>
            <a:rPr lang="en-US" sz="800" i="1">
              <a:latin typeface="Arial" pitchFamily="34" charset="0"/>
              <a:cs typeface="Arial" pitchFamily="34" charset="0"/>
            </a:rPr>
            <a:t> </a:t>
          </a:r>
          <a:r>
            <a:rPr lang="en-US" sz="800">
              <a:latin typeface="Arial" pitchFamily="34" charset="0"/>
              <a:cs typeface="Arial" pitchFamily="34" charset="0"/>
            </a:rPr>
            <a:t>The cancer has begun to grow and spread outside your prostate and may 	involve the seminal vesicles.</a:t>
          </a:r>
        </a:p>
        <a:p>
          <a:r>
            <a:rPr lang="en-US" sz="800" b="1">
              <a:latin typeface="Arial" pitchFamily="34" charset="0"/>
              <a:cs typeface="Arial" pitchFamily="34" charset="0"/>
            </a:rPr>
            <a:t>		T3a:</a:t>
          </a:r>
          <a:r>
            <a:rPr lang="en-US" sz="800">
              <a:latin typeface="Arial" pitchFamily="34" charset="0"/>
              <a:cs typeface="Arial" pitchFamily="34" charset="0"/>
            </a:rPr>
            <a:t> The cancer extends outside the prostate but not to the 			seminal vesicles. </a:t>
          </a:r>
        </a:p>
        <a:p>
          <a:r>
            <a:rPr lang="en-US" sz="800" b="1">
              <a:latin typeface="Arial" pitchFamily="34" charset="0"/>
              <a:cs typeface="Arial" pitchFamily="34" charset="0"/>
            </a:rPr>
            <a:t>		T3b:</a:t>
          </a:r>
          <a:r>
            <a:rPr lang="en-US" sz="800">
              <a:latin typeface="Arial" pitchFamily="34" charset="0"/>
              <a:cs typeface="Arial" pitchFamily="34" charset="0"/>
            </a:rPr>
            <a:t> The cancer has spread to the seminal vesicles. </a:t>
          </a:r>
        </a:p>
        <a:p>
          <a:r>
            <a:rPr lang="en-US" sz="800" b="1">
              <a:latin typeface="Arial" pitchFamily="34" charset="0"/>
              <a:cs typeface="Arial" pitchFamily="34" charset="0"/>
            </a:rPr>
            <a:t>	T4:</a:t>
          </a:r>
          <a:r>
            <a:rPr lang="en-US" sz="800">
              <a:latin typeface="Arial" pitchFamily="34" charset="0"/>
              <a:cs typeface="Arial" pitchFamily="34" charset="0"/>
            </a:rPr>
            <a:t> The cancer has grown into tissues next to your prostate</a:t>
          </a:r>
          <a:r>
            <a:rPr lang="en-US" sz="800" baseline="0">
              <a:latin typeface="Arial" pitchFamily="34" charset="0"/>
              <a:cs typeface="Arial" pitchFamily="34" charset="0"/>
            </a:rPr>
            <a:t> 			</a:t>
          </a:r>
          <a:r>
            <a:rPr lang="en-US" sz="800">
              <a:latin typeface="Arial" pitchFamily="34" charset="0"/>
              <a:cs typeface="Arial" pitchFamily="34" charset="0"/>
            </a:rPr>
            <a:t>(other than the seminal vesicles), such as the urethral sphincter 		(muscle that helps control urination), the rectum, and/or the wall 		of the pelvis.</a:t>
          </a:r>
        </a:p>
        <a:p>
          <a:r>
            <a:rPr lang="en-US" sz="800" b="1">
              <a:latin typeface="Arial" pitchFamily="34" charset="0"/>
              <a:cs typeface="Arial" pitchFamily="34" charset="0"/>
            </a:rPr>
            <a:t>N categories</a:t>
          </a:r>
        </a:p>
        <a:p>
          <a:r>
            <a:rPr lang="en-US" sz="800" b="1">
              <a:latin typeface="Arial" pitchFamily="34" charset="0"/>
              <a:cs typeface="Arial" pitchFamily="34" charset="0"/>
            </a:rPr>
            <a:t>	N0:</a:t>
          </a:r>
          <a:r>
            <a:rPr lang="en-US" sz="800">
              <a:latin typeface="Arial" pitchFamily="34" charset="0"/>
              <a:cs typeface="Arial" pitchFamily="34" charset="0"/>
            </a:rPr>
            <a:t> The cancer has not spread to any lymph nodes. </a:t>
          </a:r>
        </a:p>
        <a:p>
          <a:r>
            <a:rPr lang="en-US" sz="800" b="1">
              <a:latin typeface="Arial" pitchFamily="34" charset="0"/>
              <a:cs typeface="Arial" pitchFamily="34" charset="0"/>
            </a:rPr>
            <a:t>	N1:</a:t>
          </a:r>
          <a:r>
            <a:rPr lang="en-US" sz="800">
              <a:latin typeface="Arial" pitchFamily="34" charset="0"/>
              <a:cs typeface="Arial" pitchFamily="34" charset="0"/>
            </a:rPr>
            <a:t> The cancer has spread to one or more regional (nearby) lymph nodes in the 	pelvis.</a:t>
          </a:r>
        </a:p>
        <a:p>
          <a:r>
            <a:rPr lang="en-US" sz="800" b="1">
              <a:latin typeface="Arial" pitchFamily="34" charset="0"/>
              <a:cs typeface="Arial" pitchFamily="34" charset="0"/>
            </a:rPr>
            <a:t>M categories</a:t>
          </a:r>
        </a:p>
        <a:p>
          <a:r>
            <a:rPr lang="en-US" sz="800" b="1">
              <a:latin typeface="Arial" pitchFamily="34" charset="0"/>
              <a:cs typeface="Arial" pitchFamily="34" charset="0"/>
            </a:rPr>
            <a:t>	M0:</a:t>
          </a:r>
          <a:r>
            <a:rPr lang="en-US" sz="800">
              <a:latin typeface="Arial" pitchFamily="34" charset="0"/>
              <a:cs typeface="Arial" pitchFamily="34" charset="0"/>
            </a:rPr>
            <a:t> The cancer has not spread beyond the regional lymph nodes. </a:t>
          </a:r>
        </a:p>
        <a:p>
          <a:r>
            <a:rPr lang="en-US" sz="800" b="1">
              <a:latin typeface="Arial" pitchFamily="34" charset="0"/>
              <a:cs typeface="Arial" pitchFamily="34" charset="0"/>
            </a:rPr>
            <a:t>	M1:</a:t>
          </a:r>
          <a:r>
            <a:rPr lang="en-US" sz="800">
              <a:latin typeface="Arial" pitchFamily="34" charset="0"/>
              <a:cs typeface="Arial" pitchFamily="34" charset="0"/>
            </a:rPr>
            <a:t> The cancer has spread beyond the regional nodes. </a:t>
          </a:r>
        </a:p>
        <a:p>
          <a:r>
            <a:rPr lang="en-US" sz="800" b="1">
              <a:latin typeface="Arial" pitchFamily="34" charset="0"/>
              <a:cs typeface="Arial" pitchFamily="34" charset="0"/>
            </a:rPr>
            <a:t>		M1a:</a:t>
          </a:r>
          <a:r>
            <a:rPr lang="en-US" sz="800">
              <a:latin typeface="Arial" pitchFamily="34" charset="0"/>
              <a:cs typeface="Arial" pitchFamily="34" charset="0"/>
            </a:rPr>
            <a:t> The cancer has spread to distant (outside of the pelvis) 		lymph nodes. </a:t>
          </a:r>
        </a:p>
        <a:p>
          <a:r>
            <a:rPr lang="en-US" sz="800" b="1">
              <a:latin typeface="Arial" pitchFamily="34" charset="0"/>
              <a:cs typeface="Arial" pitchFamily="34" charset="0"/>
            </a:rPr>
            <a:t>		M1b:</a:t>
          </a:r>
          <a:r>
            <a:rPr lang="en-US" sz="800" i="1">
              <a:latin typeface="Arial" pitchFamily="34" charset="0"/>
              <a:cs typeface="Arial" pitchFamily="34" charset="0"/>
            </a:rPr>
            <a:t> </a:t>
          </a:r>
          <a:r>
            <a:rPr lang="en-US" sz="800">
              <a:latin typeface="Arial" pitchFamily="34" charset="0"/>
              <a:cs typeface="Arial" pitchFamily="34" charset="0"/>
            </a:rPr>
            <a:t>The cancer has spread to the bones. </a:t>
          </a:r>
        </a:p>
        <a:p>
          <a:r>
            <a:rPr lang="en-US" sz="800" b="1">
              <a:latin typeface="Arial" pitchFamily="34" charset="0"/>
              <a:cs typeface="Arial" pitchFamily="34" charset="0"/>
            </a:rPr>
            <a:t>		M1c:</a:t>
          </a:r>
          <a:r>
            <a:rPr lang="en-US" sz="800" i="1">
              <a:latin typeface="Arial" pitchFamily="34" charset="0"/>
              <a:cs typeface="Arial" pitchFamily="34" charset="0"/>
            </a:rPr>
            <a:t> </a:t>
          </a:r>
          <a:r>
            <a:rPr lang="en-US" sz="800">
              <a:latin typeface="Arial" pitchFamily="34" charset="0"/>
              <a:cs typeface="Arial" pitchFamily="34" charset="0"/>
            </a:rPr>
            <a:t>The cancer has spread to other organs such as lungs, 			liver, or brain (with or without spread to the bones).</a:t>
          </a:r>
        </a:p>
        <a:p>
          <a:pPr algn="l"/>
          <a:endParaRPr lang="en-US" sz="800" baseline="0">
            <a:latin typeface="Arial" pitchFamily="34" charset="0"/>
            <a:cs typeface="Arial"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611187</xdr:colOff>
      <xdr:row>0</xdr:row>
      <xdr:rowOff>71438</xdr:rowOff>
    </xdr:from>
    <xdr:to>
      <xdr:col>2</xdr:col>
      <xdr:colOff>230060</xdr:colOff>
      <xdr:row>2</xdr:row>
      <xdr:rowOff>101410</xdr:rowOff>
    </xdr:to>
    <xdr:sp macro="" textlink="">
      <xdr:nvSpPr>
        <xdr:cNvPr id="3" name="Left Arrow 2">
          <a:hlinkClick xmlns:r="http://schemas.openxmlformats.org/officeDocument/2006/relationships" r:id="rId1"/>
        </xdr:cNvPr>
        <xdr:cNvSpPr/>
      </xdr:nvSpPr>
      <xdr:spPr>
        <a:xfrm>
          <a:off x="611187" y="71438"/>
          <a:ext cx="838073" cy="353822"/>
        </a:xfrm>
        <a:prstGeom prst="lef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marL="0" indent="0" algn="ctr"/>
          <a:r>
            <a:rPr lang="en-US" sz="800">
              <a:solidFill>
                <a:schemeClr val="dk1"/>
              </a:solidFill>
              <a:latin typeface="Arial" pitchFamily="34" charset="0"/>
              <a:ea typeface="+mn-ea"/>
              <a:cs typeface="Arial" pitchFamily="34" charset="0"/>
            </a:rPr>
            <a:t>Prev Step</a:t>
          </a:r>
        </a:p>
      </xdr:txBody>
    </xdr:sp>
    <xdr:clientData/>
  </xdr:twoCellAnchor>
  <xdr:twoCellAnchor>
    <xdr:from>
      <xdr:col>2</xdr:col>
      <xdr:colOff>452438</xdr:colOff>
      <xdr:row>0</xdr:row>
      <xdr:rowOff>134938</xdr:rowOff>
    </xdr:from>
    <xdr:to>
      <xdr:col>7</xdr:col>
      <xdr:colOff>166687</xdr:colOff>
      <xdr:row>2</xdr:row>
      <xdr:rowOff>39688</xdr:rowOff>
    </xdr:to>
    <xdr:sp macro="" textlink="">
      <xdr:nvSpPr>
        <xdr:cNvPr id="4" name="TextBox 3"/>
        <xdr:cNvSpPr txBox="1"/>
      </xdr:nvSpPr>
      <xdr:spPr>
        <a:xfrm>
          <a:off x="1671638" y="134938"/>
          <a:ext cx="2762249"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200" b="1">
              <a:latin typeface="Arial" pitchFamily="34" charset="0"/>
              <a:cs typeface="Arial" pitchFamily="34" charset="0"/>
            </a:rPr>
            <a:t>TREATMENT</a:t>
          </a:r>
          <a:r>
            <a:rPr lang="en-US" sz="1200" b="1" baseline="0">
              <a:latin typeface="Arial" pitchFamily="34" charset="0"/>
              <a:cs typeface="Arial" pitchFamily="34" charset="0"/>
            </a:rPr>
            <a:t> SIDE EFFECTS</a:t>
          </a:r>
          <a:endParaRPr lang="en-US" sz="1200" b="1">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4.vml"/><Relationship Id="rId1" Type="http://schemas.openxmlformats.org/officeDocument/2006/relationships/drawing" Target="../drawings/drawing11.xml"/><Relationship Id="rId4" Type="http://schemas.openxmlformats.org/officeDocument/2006/relationships/image" Target="../media/image1.emf"/></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ctrlProp" Target="../ctrlProps/ctrlProp2.x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vmlDrawing" Target="../drawings/vmlDrawing2.v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drawing" Target="../drawings/drawing4.xml"/><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3.vml"/><Relationship Id="rId7" Type="http://schemas.openxmlformats.org/officeDocument/2006/relationships/ctrlProp" Target="../ctrlProps/ctrlProp26.xml"/><Relationship Id="rId2" Type="http://schemas.openxmlformats.org/officeDocument/2006/relationships/drawing" Target="../drawings/drawing5.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K7:P16"/>
  <sheetViews>
    <sheetView showGridLines="0" showRowColHeaders="0" tabSelected="1" zoomScale="160" zoomScaleNormal="160" workbookViewId="0">
      <pane ySplit="3" topLeftCell="A4" activePane="bottomLeft" state="frozen"/>
      <selection activeCell="G5" sqref="G5:H5"/>
      <selection pane="bottomLeft" activeCell="B26" sqref="B26"/>
    </sheetView>
  </sheetViews>
  <sheetFormatPr defaultRowHeight="12.75" x14ac:dyDescent="0.2"/>
  <sheetData>
    <row r="7" spans="11:16" x14ac:dyDescent="0.2">
      <c r="K7" s="1"/>
    </row>
    <row r="8" spans="11:16" x14ac:dyDescent="0.2">
      <c r="M8" s="1"/>
    </row>
    <row r="12" spans="11:16" x14ac:dyDescent="0.2">
      <c r="P12" s="149"/>
    </row>
    <row r="14" spans="11:16" x14ac:dyDescent="0.2">
      <c r="O14" s="1"/>
    </row>
    <row r="15" spans="11:16" x14ac:dyDescent="0.2">
      <c r="O15" s="1"/>
    </row>
    <row r="16" spans="11:16" x14ac:dyDescent="0.2">
      <c r="O16" s="1"/>
    </row>
  </sheetData>
  <sheetProtection selectLockedCells="1" selectUnlockedCell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nchor moveWithCells="1">
                  <from>
                    <xdr:col>1</xdr:col>
                    <xdr:colOff>247650</xdr:colOff>
                    <xdr:row>17</xdr:row>
                    <xdr:rowOff>38100</xdr:rowOff>
                  </from>
                  <to>
                    <xdr:col>5</xdr:col>
                    <xdr:colOff>85725</xdr:colOff>
                    <xdr:row>18</xdr:row>
                    <xdr:rowOff>104775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166"/>
  <sheetViews>
    <sheetView showGridLines="0" zoomScale="80" zoomScaleNormal="80" workbookViewId="0">
      <pane ySplit="3" topLeftCell="A69" activePane="bottomLeft" state="frozen"/>
      <selection activeCell="G5" sqref="G5:H5"/>
      <selection pane="bottomLeft" activeCell="J171" sqref="J171"/>
    </sheetView>
  </sheetViews>
  <sheetFormatPr defaultRowHeight="12.75" x14ac:dyDescent="0.2"/>
  <cols>
    <col min="1" max="1" width="24.28515625" bestFit="1" customWidth="1"/>
    <col min="2" max="2" width="22.7109375" customWidth="1"/>
    <col min="3" max="3" width="21.42578125" customWidth="1"/>
    <col min="4" max="4" width="21.85546875" customWidth="1"/>
    <col min="5" max="5" width="18.140625" bestFit="1" customWidth="1"/>
    <col min="6" max="6" width="18.42578125" bestFit="1" customWidth="1"/>
    <col min="7" max="8" width="18.140625" bestFit="1" customWidth="1"/>
  </cols>
  <sheetData>
    <row r="1" spans="1:2" s="87" customFormat="1" x14ac:dyDescent="0.2">
      <c r="A1" s="114" t="s">
        <v>2205</v>
      </c>
    </row>
    <row r="2" spans="1:2" s="87" customFormat="1" x14ac:dyDescent="0.2">
      <c r="A2" s="1" t="s">
        <v>2282</v>
      </c>
    </row>
    <row r="3" spans="1:2" s="87" customFormat="1" x14ac:dyDescent="0.2"/>
    <row r="4" spans="1:2" s="133" customFormat="1" x14ac:dyDescent="0.2">
      <c r="A4" s="132" t="s">
        <v>2224</v>
      </c>
    </row>
    <row r="5" spans="1:2" s="136" customFormat="1" x14ac:dyDescent="0.2">
      <c r="A5" s="142" t="s">
        <v>2239</v>
      </c>
      <c r="B5" s="121" t="s">
        <v>2238</v>
      </c>
    </row>
    <row r="6" spans="1:2" s="128" customFormat="1" x14ac:dyDescent="0.2">
      <c r="A6" s="137"/>
      <c r="B6" s="139">
        <v>0</v>
      </c>
    </row>
    <row r="7" spans="1:2" s="128" customFormat="1" x14ac:dyDescent="0.2">
      <c r="A7" s="137"/>
      <c r="B7" s="140" t="s">
        <v>2250</v>
      </c>
    </row>
    <row r="8" spans="1:2" s="128" customFormat="1" x14ac:dyDescent="0.2">
      <c r="A8" s="137"/>
      <c r="B8" s="140" t="s">
        <v>2251</v>
      </c>
    </row>
    <row r="9" spans="1:2" s="128" customFormat="1" x14ac:dyDescent="0.2">
      <c r="A9" s="138"/>
      <c r="B9" s="141" t="s">
        <v>2249</v>
      </c>
    </row>
    <row r="10" spans="1:2" s="128" customFormat="1" x14ac:dyDescent="0.2">
      <c r="A10" s="134"/>
      <c r="B10" s="135"/>
    </row>
    <row r="11" spans="1:2" s="87" customFormat="1" x14ac:dyDescent="0.2">
      <c r="A11" s="46" t="s">
        <v>2239</v>
      </c>
      <c r="B11" s="4" t="s">
        <v>2238</v>
      </c>
    </row>
    <row r="12" spans="1:2" s="87" customFormat="1" x14ac:dyDescent="0.2">
      <c r="A12" s="103" t="s">
        <v>2156</v>
      </c>
      <c r="B12" s="104" t="s">
        <v>2082</v>
      </c>
    </row>
    <row r="13" spans="1:2" s="87" customFormat="1" x14ac:dyDescent="0.2">
      <c r="A13" s="119"/>
      <c r="B13" s="104" t="s">
        <v>2225</v>
      </c>
    </row>
    <row r="14" spans="1:2" s="87" customFormat="1" x14ac:dyDescent="0.2">
      <c r="A14" s="119"/>
      <c r="B14" s="104" t="s">
        <v>2226</v>
      </c>
    </row>
    <row r="15" spans="1:2" s="87" customFormat="1" x14ac:dyDescent="0.2">
      <c r="A15" s="119"/>
      <c r="B15" s="104" t="s">
        <v>2227</v>
      </c>
    </row>
    <row r="16" spans="1:2" s="87" customFormat="1" x14ac:dyDescent="0.2">
      <c r="A16" s="119"/>
      <c r="B16" s="104" t="s">
        <v>2083</v>
      </c>
    </row>
    <row r="17" spans="1:2" s="87" customFormat="1" x14ac:dyDescent="0.2">
      <c r="A17" s="119"/>
      <c r="B17" s="104" t="s">
        <v>2212</v>
      </c>
    </row>
    <row r="18" spans="1:2" s="87" customFormat="1" x14ac:dyDescent="0.2">
      <c r="A18" s="119"/>
      <c r="B18" s="104" t="s">
        <v>2216</v>
      </c>
    </row>
    <row r="19" spans="1:2" s="87" customFormat="1" x14ac:dyDescent="0.2">
      <c r="A19" s="119"/>
      <c r="B19" s="104" t="s">
        <v>2218</v>
      </c>
    </row>
    <row r="20" spans="1:2" s="87" customFormat="1" x14ac:dyDescent="0.2">
      <c r="A20" s="119"/>
      <c r="B20" s="104" t="s">
        <v>2084</v>
      </c>
    </row>
    <row r="21" spans="1:2" s="87" customFormat="1" x14ac:dyDescent="0.2">
      <c r="A21" s="119"/>
      <c r="B21" s="104" t="s">
        <v>2228</v>
      </c>
    </row>
    <row r="22" spans="1:2" s="87" customFormat="1" x14ac:dyDescent="0.2">
      <c r="A22" s="119"/>
      <c r="B22" s="104" t="s">
        <v>2229</v>
      </c>
    </row>
    <row r="23" spans="1:2" s="87" customFormat="1" x14ac:dyDescent="0.2">
      <c r="A23" s="119"/>
      <c r="B23" s="104" t="s">
        <v>2085</v>
      </c>
    </row>
    <row r="24" spans="1:2" s="87" customFormat="1" x14ac:dyDescent="0.2">
      <c r="A24" s="124" t="s">
        <v>2157</v>
      </c>
      <c r="B24" s="121" t="s">
        <v>2209</v>
      </c>
    </row>
    <row r="25" spans="1:2" s="87" customFormat="1" x14ac:dyDescent="0.2">
      <c r="A25" s="122"/>
      <c r="B25" s="123" t="s">
        <v>2222</v>
      </c>
    </row>
    <row r="26" spans="1:2" s="87" customFormat="1" x14ac:dyDescent="0.2">
      <c r="A26" s="102" t="s">
        <v>2158</v>
      </c>
      <c r="B26" s="104" t="s">
        <v>2210</v>
      </c>
    </row>
    <row r="27" spans="1:2" s="87" customFormat="1" x14ac:dyDescent="0.2">
      <c r="A27" s="117"/>
      <c r="B27" s="104" t="s">
        <v>2223</v>
      </c>
    </row>
    <row r="28" spans="1:2" s="87" customFormat="1" x14ac:dyDescent="0.2">
      <c r="A28" s="117"/>
      <c r="B28" s="104" t="s">
        <v>2230</v>
      </c>
    </row>
    <row r="29" spans="1:2" s="87" customFormat="1" x14ac:dyDescent="0.2">
      <c r="A29" s="117"/>
      <c r="B29" s="104" t="s">
        <v>2231</v>
      </c>
    </row>
    <row r="30" spans="1:2" s="87" customFormat="1" x14ac:dyDescent="0.2">
      <c r="A30" s="118"/>
      <c r="B30" s="105" t="s">
        <v>2232</v>
      </c>
    </row>
    <row r="31" spans="1:2" s="87" customFormat="1" x14ac:dyDescent="0.2">
      <c r="A31" s="101" t="s">
        <v>520</v>
      </c>
      <c r="B31" s="121" t="s">
        <v>2152</v>
      </c>
    </row>
    <row r="32" spans="1:2" s="87" customFormat="1" x14ac:dyDescent="0.2">
      <c r="A32" s="117"/>
      <c r="B32" s="120" t="s">
        <v>2153</v>
      </c>
    </row>
    <row r="33" spans="1:25" s="87" customFormat="1" x14ac:dyDescent="0.2">
      <c r="A33" s="117"/>
      <c r="B33" s="120" t="s">
        <v>2154</v>
      </c>
    </row>
    <row r="34" spans="1:25" s="87" customFormat="1" x14ac:dyDescent="0.2">
      <c r="A34" s="118"/>
      <c r="B34" s="123" t="s">
        <v>2155</v>
      </c>
    </row>
    <row r="35" spans="1:25" s="87" customFormat="1" x14ac:dyDescent="0.2">
      <c r="B35" s="1"/>
    </row>
    <row r="36" spans="1:25" s="92" customFormat="1" x14ac:dyDescent="0.2">
      <c r="A36" s="91" t="s">
        <v>2126</v>
      </c>
    </row>
    <row r="37" spans="1:25" s="128" customFormat="1" x14ac:dyDescent="0.2">
      <c r="A37" s="126"/>
      <c r="B37" s="127"/>
      <c r="C37" s="127"/>
      <c r="D37" s="127"/>
      <c r="E37" s="127"/>
      <c r="F37" s="127"/>
      <c r="G37" s="127"/>
      <c r="H37" s="127"/>
      <c r="I37" s="127"/>
      <c r="J37" s="127"/>
      <c r="K37" s="127"/>
      <c r="L37" s="127"/>
      <c r="M37" s="127"/>
      <c r="N37" s="127"/>
      <c r="O37" s="127"/>
      <c r="P37" s="127"/>
      <c r="Q37" s="127"/>
      <c r="R37" s="127"/>
      <c r="S37" s="127"/>
      <c r="T37" s="127"/>
      <c r="U37" s="127"/>
      <c r="V37" s="127"/>
      <c r="W37" s="127"/>
    </row>
    <row r="38" spans="1:25" s="1" customFormat="1" x14ac:dyDescent="0.2">
      <c r="A38" s="95" t="s">
        <v>2038</v>
      </c>
      <c r="B38" s="94" t="s">
        <v>2119</v>
      </c>
      <c r="C38" s="106" t="s">
        <v>2202</v>
      </c>
      <c r="D38" s="106"/>
      <c r="E38" s="106"/>
      <c r="F38" s="106"/>
      <c r="G38" s="106"/>
      <c r="H38" s="106"/>
      <c r="I38" s="106"/>
      <c r="J38" s="106"/>
      <c r="K38" s="106"/>
      <c r="L38" s="106"/>
      <c r="M38" s="106"/>
      <c r="N38" s="106"/>
      <c r="O38" s="106"/>
      <c r="P38" s="106"/>
      <c r="Q38" s="106"/>
      <c r="R38" s="106"/>
      <c r="S38" s="106"/>
      <c r="T38" s="106"/>
      <c r="U38" s="106"/>
      <c r="V38" s="106"/>
      <c r="W38" s="106"/>
      <c r="X38" s="106"/>
      <c r="Y38" s="107"/>
    </row>
    <row r="39" spans="1:25" s="1" customFormat="1" x14ac:dyDescent="0.2">
      <c r="A39" s="102">
        <v>1</v>
      </c>
      <c r="B39" s="104" t="s">
        <v>2116</v>
      </c>
      <c r="C39" s="6" t="s">
        <v>2357</v>
      </c>
      <c r="D39" s="6"/>
      <c r="E39" s="6"/>
      <c r="F39" s="6"/>
      <c r="G39" s="6"/>
      <c r="H39" s="6"/>
      <c r="I39" s="6"/>
      <c r="J39" s="6"/>
      <c r="K39" s="6"/>
      <c r="L39" s="6"/>
      <c r="M39" s="6"/>
      <c r="N39" s="6"/>
      <c r="O39" s="6"/>
      <c r="P39" s="6"/>
      <c r="Q39" s="6"/>
      <c r="R39" s="6"/>
      <c r="S39" s="6"/>
      <c r="T39" s="6"/>
      <c r="U39" s="6"/>
      <c r="V39" s="6"/>
      <c r="W39" s="6"/>
      <c r="X39" s="6"/>
      <c r="Y39" s="41"/>
    </row>
    <row r="40" spans="1:25" s="1" customFormat="1" x14ac:dyDescent="0.2">
      <c r="A40" s="102">
        <v>2</v>
      </c>
      <c r="B40" s="104" t="s">
        <v>2117</v>
      </c>
      <c r="C40" s="6" t="s">
        <v>2353</v>
      </c>
      <c r="D40" s="6"/>
      <c r="E40" s="6"/>
      <c r="F40" s="6"/>
      <c r="G40" s="6"/>
      <c r="H40" s="6"/>
      <c r="I40" s="6"/>
      <c r="J40" s="6"/>
      <c r="K40" s="6"/>
      <c r="L40" s="6"/>
      <c r="M40" s="6"/>
      <c r="N40" s="6"/>
      <c r="O40" s="6"/>
      <c r="P40" s="6"/>
      <c r="Q40" s="6"/>
      <c r="R40" s="6"/>
      <c r="S40" s="6"/>
      <c r="T40" s="6"/>
      <c r="U40" s="6"/>
      <c r="V40" s="6"/>
      <c r="W40" s="6"/>
      <c r="X40" s="6"/>
      <c r="Y40" s="41"/>
    </row>
    <row r="41" spans="1:25" s="1" customFormat="1" x14ac:dyDescent="0.2">
      <c r="A41" s="102">
        <v>3</v>
      </c>
      <c r="B41" s="104" t="s">
        <v>2026</v>
      </c>
      <c r="C41" s="6" t="s">
        <v>2354</v>
      </c>
      <c r="D41" s="6"/>
      <c r="E41" s="6"/>
      <c r="F41" s="6"/>
      <c r="G41" s="6"/>
      <c r="H41" s="6"/>
      <c r="I41" s="6"/>
      <c r="J41" s="6"/>
      <c r="K41" s="6"/>
      <c r="L41" s="6"/>
      <c r="M41" s="6"/>
      <c r="N41" s="6"/>
      <c r="O41" s="6"/>
      <c r="P41" s="6"/>
      <c r="Q41" s="6"/>
      <c r="R41" s="6"/>
      <c r="S41" s="6"/>
      <c r="T41" s="6"/>
      <c r="U41" s="6"/>
      <c r="V41" s="6"/>
      <c r="W41" s="6"/>
      <c r="X41" s="6"/>
      <c r="Y41" s="41"/>
    </row>
    <row r="42" spans="1:25" s="1" customFormat="1" x14ac:dyDescent="0.2">
      <c r="A42" s="102">
        <v>4</v>
      </c>
      <c r="B42" s="104" t="s">
        <v>2252</v>
      </c>
      <c r="C42" s="6" t="s">
        <v>2355</v>
      </c>
      <c r="D42" s="6"/>
      <c r="E42" s="6"/>
      <c r="F42" s="6"/>
      <c r="G42" s="6"/>
      <c r="H42" s="6"/>
      <c r="I42" s="6"/>
      <c r="J42" s="6"/>
      <c r="K42" s="6"/>
      <c r="L42" s="6"/>
      <c r="M42" s="6"/>
      <c r="N42" s="6"/>
      <c r="O42" s="6"/>
      <c r="P42" s="6"/>
      <c r="Q42" s="6"/>
      <c r="R42" s="6"/>
      <c r="S42" s="6"/>
      <c r="T42" s="6"/>
      <c r="U42" s="6"/>
      <c r="V42" s="6"/>
      <c r="W42" s="6"/>
      <c r="X42" s="6"/>
      <c r="Y42" s="41"/>
    </row>
    <row r="43" spans="1:25" s="1" customFormat="1" x14ac:dyDescent="0.2">
      <c r="A43" s="282">
        <v>5</v>
      </c>
      <c r="B43" s="120" t="s">
        <v>2316</v>
      </c>
      <c r="C43" s="128" t="s">
        <v>2372</v>
      </c>
      <c r="D43" s="6"/>
      <c r="E43" s="6"/>
      <c r="F43" s="6"/>
      <c r="G43" s="6"/>
      <c r="H43" s="6"/>
      <c r="I43" s="6"/>
      <c r="J43" s="6"/>
      <c r="K43" s="6"/>
      <c r="L43" s="6"/>
      <c r="M43" s="6"/>
      <c r="N43" s="6"/>
      <c r="O43" s="6"/>
      <c r="P43" s="6"/>
      <c r="Q43" s="6"/>
      <c r="R43" s="6"/>
      <c r="S43" s="6"/>
      <c r="T43" s="6"/>
      <c r="U43" s="6"/>
      <c r="V43" s="6"/>
      <c r="W43" s="6"/>
      <c r="X43" s="6"/>
      <c r="Y43" s="41"/>
    </row>
    <row r="44" spans="1:25" s="1" customFormat="1" x14ac:dyDescent="0.2">
      <c r="A44" s="282">
        <v>6</v>
      </c>
      <c r="B44" s="120" t="s">
        <v>2347</v>
      </c>
      <c r="C44" s="128" t="s">
        <v>2356</v>
      </c>
      <c r="D44" s="6"/>
      <c r="E44" s="6"/>
      <c r="F44" s="6"/>
      <c r="G44" s="6"/>
      <c r="H44" s="6"/>
      <c r="I44" s="6"/>
      <c r="J44" s="6"/>
      <c r="K44" s="6"/>
      <c r="L44" s="6"/>
      <c r="M44" s="6"/>
      <c r="N44" s="6"/>
      <c r="O44" s="6"/>
      <c r="P44" s="6"/>
      <c r="Q44" s="6"/>
      <c r="R44" s="6"/>
      <c r="S44" s="6"/>
      <c r="T44" s="6"/>
      <c r="U44" s="6"/>
      <c r="V44" s="6"/>
      <c r="W44" s="6"/>
      <c r="X44" s="6"/>
      <c r="Y44" s="41"/>
    </row>
    <row r="45" spans="1:25" s="1" customFormat="1" x14ac:dyDescent="0.2">
      <c r="A45" s="283">
        <v>7</v>
      </c>
      <c r="B45" s="123" t="s">
        <v>2373</v>
      </c>
      <c r="C45" s="42" t="s">
        <v>2374</v>
      </c>
      <c r="D45" s="42"/>
      <c r="E45" s="42"/>
      <c r="F45" s="42"/>
      <c r="G45" s="42"/>
      <c r="H45" s="42"/>
      <c r="I45" s="42"/>
      <c r="J45" s="42"/>
      <c r="K45" s="42"/>
      <c r="L45" s="42"/>
      <c r="M45" s="42"/>
      <c r="N45" s="42"/>
      <c r="O45" s="42"/>
      <c r="P45" s="42"/>
      <c r="Q45" s="42"/>
      <c r="R45" s="42"/>
      <c r="S45" s="42"/>
      <c r="T45" s="42"/>
      <c r="U45" s="42"/>
      <c r="V45" s="42"/>
      <c r="W45" s="42"/>
      <c r="X45" s="42"/>
      <c r="Y45" s="43"/>
    </row>
    <row r="46" spans="1:25" s="1" customFormat="1" x14ac:dyDescent="0.2">
      <c r="A46" s="6"/>
      <c r="B46" s="6"/>
      <c r="C46" s="6"/>
      <c r="D46" s="6"/>
      <c r="E46" s="6"/>
      <c r="F46" s="6"/>
      <c r="G46" s="6"/>
      <c r="H46" s="6"/>
      <c r="I46" s="6"/>
      <c r="J46" s="6"/>
      <c r="K46" s="6"/>
      <c r="L46" s="6"/>
      <c r="M46" s="6"/>
      <c r="N46" s="6"/>
      <c r="O46" s="6"/>
      <c r="P46" s="6"/>
      <c r="Q46" s="6"/>
      <c r="R46" s="6"/>
      <c r="S46" s="6"/>
      <c r="T46" s="6"/>
      <c r="U46" s="6"/>
      <c r="V46" s="6"/>
      <c r="W46" s="6"/>
      <c r="X46" s="6"/>
      <c r="Y46" s="6"/>
    </row>
    <row r="47" spans="1:25" s="1" customFormat="1" x14ac:dyDescent="0.2"/>
    <row r="48" spans="1:25" s="1" customFormat="1" x14ac:dyDescent="0.2">
      <c r="A48" s="94" t="s">
        <v>2203</v>
      </c>
      <c r="B48" s="95" t="s">
        <v>2119</v>
      </c>
      <c r="C48" s="94" t="s">
        <v>2163</v>
      </c>
    </row>
    <row r="49" spans="1:16" s="1" customFormat="1" x14ac:dyDescent="0.2">
      <c r="A49" s="66" t="s">
        <v>2034</v>
      </c>
      <c r="B49" s="65" t="s">
        <v>2033</v>
      </c>
      <c r="C49" s="90" t="s">
        <v>2026</v>
      </c>
    </row>
    <row r="50" spans="1:16" s="1" customFormat="1" x14ac:dyDescent="0.2">
      <c r="A50" s="66" t="s">
        <v>2026</v>
      </c>
      <c r="B50" s="65" t="s">
        <v>2026</v>
      </c>
      <c r="C50" s="90" t="s">
        <v>2026</v>
      </c>
    </row>
    <row r="51" spans="1:16" s="1" customFormat="1" x14ac:dyDescent="0.2">
      <c r="A51" s="66" t="s">
        <v>2027</v>
      </c>
      <c r="B51" s="65" t="s">
        <v>2106</v>
      </c>
      <c r="C51" s="90" t="s">
        <v>2116</v>
      </c>
    </row>
    <row r="52" spans="1:16" s="1" customFormat="1" x14ac:dyDescent="0.2">
      <c r="A52" s="66" t="s">
        <v>2030</v>
      </c>
      <c r="B52" s="65" t="s">
        <v>2037</v>
      </c>
      <c r="C52" s="90" t="s">
        <v>2026</v>
      </c>
    </row>
    <row r="53" spans="1:16" s="1" customFormat="1" x14ac:dyDescent="0.2">
      <c r="A53" s="66" t="s">
        <v>2103</v>
      </c>
      <c r="B53" s="65" t="s">
        <v>2107</v>
      </c>
      <c r="C53" s="90" t="s">
        <v>2117</v>
      </c>
    </row>
    <row r="54" spans="1:16" s="1" customFormat="1" x14ac:dyDescent="0.2">
      <c r="A54" s="66" t="s">
        <v>2104</v>
      </c>
      <c r="B54" s="65" t="s">
        <v>2104</v>
      </c>
      <c r="C54" s="90" t="s">
        <v>2117</v>
      </c>
    </row>
    <row r="55" spans="1:16" s="1" customFormat="1" x14ac:dyDescent="0.2">
      <c r="A55" s="66" t="s">
        <v>2035</v>
      </c>
      <c r="B55" s="65" t="s">
        <v>2035</v>
      </c>
      <c r="C55" s="90" t="s">
        <v>2129</v>
      </c>
    </row>
    <row r="56" spans="1:16" s="1" customFormat="1" x14ac:dyDescent="0.2">
      <c r="A56" s="66" t="s">
        <v>1196</v>
      </c>
      <c r="B56" s="65" t="s">
        <v>2108</v>
      </c>
      <c r="C56" s="90" t="s">
        <v>2117</v>
      </c>
    </row>
    <row r="57" spans="1:16" s="1" customFormat="1" x14ac:dyDescent="0.2">
      <c r="A57" s="66" t="s">
        <v>2105</v>
      </c>
      <c r="B57" s="65" t="s">
        <v>2127</v>
      </c>
      <c r="C57" s="90" t="s">
        <v>2116</v>
      </c>
    </row>
    <row r="58" spans="1:16" s="14" customFormat="1" x14ac:dyDescent="0.2">
      <c r="A58" s="16"/>
    </row>
    <row r="59" spans="1:16" s="93" customFormat="1" x14ac:dyDescent="0.2">
      <c r="A59" s="93" t="s">
        <v>2109</v>
      </c>
    </row>
    <row r="60" spans="1:16" s="81" customFormat="1" x14ac:dyDescent="0.2"/>
    <row r="61" spans="1:16" s="81" customFormat="1" x14ac:dyDescent="0.2">
      <c r="A61" s="82" t="s">
        <v>2114</v>
      </c>
    </row>
    <row r="62" spans="1:16" s="14" customFormat="1" x14ac:dyDescent="0.2">
      <c r="A62" s="95" t="s">
        <v>2047</v>
      </c>
      <c r="B62" s="96" t="s">
        <v>2041</v>
      </c>
      <c r="C62" s="97"/>
      <c r="D62" s="97"/>
      <c r="E62" s="98"/>
      <c r="F62" s="97"/>
      <c r="G62" s="97"/>
      <c r="H62" s="97"/>
      <c r="I62" s="97"/>
      <c r="J62" s="97"/>
      <c r="K62" s="97"/>
      <c r="L62" s="97"/>
      <c r="M62" s="97"/>
      <c r="N62" s="97"/>
      <c r="O62" s="97"/>
      <c r="P62" s="99"/>
    </row>
    <row r="63" spans="1:16" s="14" customFormat="1" x14ac:dyDescent="0.2">
      <c r="A63" s="150" t="s">
        <v>2272</v>
      </c>
      <c r="B63" s="150" t="s">
        <v>2273</v>
      </c>
      <c r="C63" s="22"/>
      <c r="D63" s="22"/>
      <c r="E63" s="19"/>
      <c r="F63" s="22"/>
      <c r="G63" s="22"/>
      <c r="H63" s="22"/>
      <c r="I63" s="22"/>
      <c r="J63" s="22"/>
      <c r="K63" s="22"/>
      <c r="L63" s="22"/>
      <c r="M63" s="22"/>
      <c r="N63" s="22"/>
      <c r="O63" s="22"/>
      <c r="P63" s="68"/>
    </row>
    <row r="64" spans="1:16" s="14" customFormat="1" x14ac:dyDescent="0.2">
      <c r="A64" s="83" t="s">
        <v>2196</v>
      </c>
      <c r="B64" s="150" t="s">
        <v>2274</v>
      </c>
      <c r="C64" s="22"/>
      <c r="D64" s="22"/>
      <c r="E64" s="19"/>
      <c r="F64" s="22"/>
      <c r="G64" s="22"/>
      <c r="H64" s="22"/>
      <c r="I64" s="22"/>
      <c r="J64" s="22"/>
      <c r="K64" s="22"/>
      <c r="L64" s="22"/>
      <c r="M64" s="22"/>
      <c r="N64" s="22"/>
      <c r="O64" s="22"/>
      <c r="P64" s="68"/>
    </row>
    <row r="65" spans="1:16" s="14" customFormat="1" x14ac:dyDescent="0.2">
      <c r="A65" s="84" t="s">
        <v>2048</v>
      </c>
      <c r="B65" s="151" t="s">
        <v>2275</v>
      </c>
      <c r="C65" s="17"/>
      <c r="D65" s="17"/>
      <c r="E65" s="18"/>
      <c r="F65" s="17"/>
      <c r="G65" s="17"/>
      <c r="H65" s="17"/>
      <c r="I65" s="17"/>
      <c r="J65" s="17"/>
      <c r="K65" s="17"/>
      <c r="L65" s="17"/>
      <c r="M65" s="17"/>
      <c r="N65" s="17"/>
      <c r="O65" s="17"/>
      <c r="P65" s="70"/>
    </row>
    <row r="66" spans="1:16" s="14" customFormat="1" x14ac:dyDescent="0.2">
      <c r="A66" s="16"/>
      <c r="D66" s="16"/>
      <c r="E66" s="16"/>
    </row>
    <row r="67" spans="1:16" s="14" customFormat="1" x14ac:dyDescent="0.2">
      <c r="A67" s="80" t="s">
        <v>2115</v>
      </c>
      <c r="B67" s="15"/>
      <c r="C67" s="16"/>
      <c r="D67" s="16"/>
      <c r="E67" s="16"/>
    </row>
    <row r="68" spans="1:16" s="14" customFormat="1" x14ac:dyDescent="0.2">
      <c r="A68" s="98" t="s">
        <v>2038</v>
      </c>
      <c r="B68" s="100" t="s">
        <v>2041</v>
      </c>
      <c r="C68" s="100" t="s">
        <v>2042</v>
      </c>
      <c r="D68" s="99" t="s">
        <v>2043</v>
      </c>
      <c r="E68" s="77"/>
    </row>
    <row r="69" spans="1:16" s="14" customFormat="1" x14ac:dyDescent="0.2">
      <c r="A69" s="19">
        <v>1</v>
      </c>
      <c r="B69" s="73" t="str">
        <f>A63</f>
        <v>Side Effects</v>
      </c>
      <c r="C69" s="73" t="str">
        <f>VLOOKUP($A69,B$75:C$77,2,FALSE)</f>
        <v>Side Effects</v>
      </c>
      <c r="D69" s="75" t="str">
        <f>VLOOKUP($A69,B$80:C$82,2,FALSE)</f>
        <v>Side Effects</v>
      </c>
      <c r="E69" s="16"/>
    </row>
    <row r="70" spans="1:16" s="14" customFormat="1" x14ac:dyDescent="0.2">
      <c r="A70" s="19">
        <v>2</v>
      </c>
      <c r="B70" s="73" t="str">
        <f>A64</f>
        <v>Recovery Time</v>
      </c>
      <c r="C70" s="73" t="str">
        <f>VLOOKUP($A70,B$75:C$77,2,FALSE)</f>
        <v>Recovery Time</v>
      </c>
      <c r="D70" s="75"/>
    </row>
    <row r="71" spans="1:16" s="14" customFormat="1" x14ac:dyDescent="0.2">
      <c r="A71" s="18">
        <v>3</v>
      </c>
      <c r="B71" s="74" t="str">
        <f>A65</f>
        <v>Prevent Recurrence</v>
      </c>
      <c r="C71" s="74"/>
      <c r="D71" s="76"/>
    </row>
    <row r="72" spans="1:16" s="14" customFormat="1" x14ac:dyDescent="0.2">
      <c r="A72" s="19"/>
      <c r="B72" s="19"/>
      <c r="C72" s="19"/>
      <c r="D72" s="19"/>
      <c r="E72" s="19"/>
      <c r="F72" s="19"/>
    </row>
    <row r="73" spans="1:16" s="14" customFormat="1" x14ac:dyDescent="0.2">
      <c r="A73" s="20"/>
      <c r="B73" s="19"/>
      <c r="C73" s="19"/>
      <c r="D73" s="19"/>
      <c r="E73" s="19"/>
      <c r="F73" s="19"/>
    </row>
    <row r="74" spans="1:16" s="14" customFormat="1" x14ac:dyDescent="0.2">
      <c r="A74" s="407" t="s">
        <v>2044</v>
      </c>
      <c r="B74" s="405"/>
      <c r="C74" s="406"/>
      <c r="D74" s="21"/>
      <c r="E74" s="21"/>
      <c r="F74" s="21"/>
    </row>
    <row r="75" spans="1:16" s="14" customFormat="1" x14ac:dyDescent="0.2">
      <c r="A75" s="71">
        <f>IF('TIER 1'!F13=B69,0,1)</f>
        <v>1</v>
      </c>
      <c r="B75" s="72">
        <f>SUM(A$75:A75)</f>
        <v>1</v>
      </c>
      <c r="C75" s="78" t="str">
        <f>B69</f>
        <v>Side Effects</v>
      </c>
      <c r="D75" s="22"/>
    </row>
    <row r="76" spans="1:16" s="14" customFormat="1" x14ac:dyDescent="0.2">
      <c r="A76" s="67">
        <f>IF('TIER 1'!F13=B70,0,1)</f>
        <v>1</v>
      </c>
      <c r="B76" s="19">
        <f>SUM(A$75:A76)</f>
        <v>2</v>
      </c>
      <c r="C76" s="68" t="str">
        <f>B70</f>
        <v>Recovery Time</v>
      </c>
      <c r="D76" s="22"/>
    </row>
    <row r="77" spans="1:16" s="14" customFormat="1" x14ac:dyDescent="0.2">
      <c r="A77" s="69">
        <f>IF('TIER 1'!F13=B71,0,1)</f>
        <v>1</v>
      </c>
      <c r="B77" s="18">
        <f>SUM(A$75:A77)</f>
        <v>3</v>
      </c>
      <c r="C77" s="70" t="str">
        <f>B71</f>
        <v>Prevent Recurrence</v>
      </c>
      <c r="D77" s="22"/>
    </row>
    <row r="78" spans="1:16" s="14" customFormat="1" x14ac:dyDescent="0.2">
      <c r="A78" s="16"/>
    </row>
    <row r="79" spans="1:16" s="14" customFormat="1" x14ac:dyDescent="0.2">
      <c r="A79" s="407" t="s">
        <v>2045</v>
      </c>
      <c r="B79" s="405"/>
      <c r="C79" s="406"/>
    </row>
    <row r="80" spans="1:16" s="14" customFormat="1" x14ac:dyDescent="0.2">
      <c r="A80" s="71">
        <f>IF('TIER 1'!F15=B69,0,1)*A75</f>
        <v>1</v>
      </c>
      <c r="B80" s="72">
        <f>SUM(A$80:A80)</f>
        <v>1</v>
      </c>
      <c r="C80" s="78" t="str">
        <f>B69</f>
        <v>Side Effects</v>
      </c>
    </row>
    <row r="81" spans="1:12" s="14" customFormat="1" x14ac:dyDescent="0.2">
      <c r="A81" s="67">
        <f>IF('TIER 1'!F15=B70,0,1)*A76</f>
        <v>1</v>
      </c>
      <c r="B81" s="19">
        <f>SUM(A$80:A81)</f>
        <v>2</v>
      </c>
      <c r="C81" s="68" t="str">
        <f>B70</f>
        <v>Recovery Time</v>
      </c>
    </row>
    <row r="82" spans="1:12" s="14" customFormat="1" x14ac:dyDescent="0.2">
      <c r="A82" s="69">
        <f>IF('TIER 1'!F15=B71,0,1)*A77</f>
        <v>1</v>
      </c>
      <c r="B82" s="18">
        <f>SUM(A$80:A82)</f>
        <v>3</v>
      </c>
      <c r="C82" s="70" t="str">
        <f>B71</f>
        <v>Prevent Recurrence</v>
      </c>
    </row>
    <row r="83" spans="1:12" s="14" customFormat="1" x14ac:dyDescent="0.2">
      <c r="A83" s="16"/>
    </row>
    <row r="84" spans="1:12" s="14" customFormat="1" x14ac:dyDescent="0.2">
      <c r="A84" s="407" t="s">
        <v>2046</v>
      </c>
      <c r="B84" s="405"/>
      <c r="C84" s="406"/>
    </row>
    <row r="85" spans="1:12" s="14" customFormat="1" x14ac:dyDescent="0.2">
      <c r="A85" s="67">
        <f>IF('TIER 1'!F17=B69,0,1)*A80</f>
        <v>1</v>
      </c>
      <c r="B85" s="19">
        <f>SUM(A$85:A85)</f>
        <v>1</v>
      </c>
      <c r="C85" s="68" t="str">
        <f>B69</f>
        <v>Side Effects</v>
      </c>
    </row>
    <row r="86" spans="1:12" s="14" customFormat="1" x14ac:dyDescent="0.2">
      <c r="A86" s="67">
        <f>IF('TIER 1'!F17=B70,0,1)*A81</f>
        <v>1</v>
      </c>
      <c r="B86" s="19">
        <f>SUM(A$85:A86)</f>
        <v>2</v>
      </c>
      <c r="C86" s="68" t="str">
        <f>B70</f>
        <v>Recovery Time</v>
      </c>
    </row>
    <row r="87" spans="1:12" s="14" customFormat="1" x14ac:dyDescent="0.2">
      <c r="A87" s="69">
        <f>IF('TIER 1'!F17=B71,0,1)*A82</f>
        <v>1</v>
      </c>
      <c r="B87" s="18">
        <f>SUM(A$85:A87)</f>
        <v>3</v>
      </c>
      <c r="C87" s="70" t="str">
        <f>B71</f>
        <v>Prevent Recurrence</v>
      </c>
    </row>
    <row r="88" spans="1:12" s="14" customFormat="1" x14ac:dyDescent="0.2">
      <c r="A88" s="16"/>
    </row>
    <row r="89" spans="1:12" s="93" customFormat="1" x14ac:dyDescent="0.2">
      <c r="A89" s="93" t="s">
        <v>2295</v>
      </c>
    </row>
    <row r="90" spans="1:12" x14ac:dyDescent="0.2">
      <c r="A90" s="96" t="s">
        <v>2029</v>
      </c>
      <c r="B90" s="274" t="s">
        <v>2288</v>
      </c>
      <c r="C90" s="275"/>
      <c r="D90" s="275"/>
      <c r="E90" s="275"/>
      <c r="F90" s="275"/>
      <c r="G90" s="275"/>
      <c r="H90" s="275"/>
      <c r="I90" s="275"/>
      <c r="J90" s="275"/>
      <c r="K90" s="275"/>
      <c r="L90" s="276"/>
    </row>
    <row r="91" spans="1:12" x14ac:dyDescent="0.2">
      <c r="A91" s="251" t="str">
        <f>Calculations!A210</f>
        <v>Hormone Therapy</v>
      </c>
      <c r="B91" s="46" t="s">
        <v>2302</v>
      </c>
      <c r="C91" s="252"/>
      <c r="D91" s="252"/>
      <c r="E91" s="252"/>
      <c r="F91" s="252"/>
      <c r="G91" s="252"/>
      <c r="H91" s="252"/>
      <c r="I91" s="252"/>
      <c r="J91" s="252"/>
      <c r="K91" s="252"/>
      <c r="L91" s="253"/>
    </row>
    <row r="92" spans="1:12" x14ac:dyDescent="0.2">
      <c r="A92" s="251" t="str">
        <f>Calculations!A211</f>
        <v>Surgery</v>
      </c>
      <c r="B92" s="46" t="s">
        <v>2303</v>
      </c>
      <c r="C92" s="252"/>
      <c r="D92" s="252"/>
      <c r="E92" s="252"/>
      <c r="F92" s="252"/>
      <c r="G92" s="252"/>
      <c r="H92" s="252"/>
      <c r="I92" s="252"/>
      <c r="J92" s="252"/>
      <c r="K92" s="252"/>
      <c r="L92" s="253"/>
    </row>
    <row r="93" spans="1:12" x14ac:dyDescent="0.2">
      <c r="A93" s="251" t="str">
        <f>Calculations!A212</f>
        <v>Active Surveillance / Watchful Waiting</v>
      </c>
      <c r="B93" s="46" t="s">
        <v>2304</v>
      </c>
      <c r="C93" s="252"/>
      <c r="D93" s="252"/>
      <c r="E93" s="252"/>
      <c r="F93" s="252"/>
      <c r="G93" s="252"/>
      <c r="H93" s="252"/>
      <c r="I93" s="252"/>
      <c r="J93" s="252"/>
      <c r="K93" s="252"/>
      <c r="L93" s="253"/>
    </row>
    <row r="94" spans="1:12" x14ac:dyDescent="0.2">
      <c r="A94" s="251" t="str">
        <f>Calculations!A213</f>
        <v>Radiation Therapy</v>
      </c>
      <c r="B94" s="46" t="s">
        <v>2305</v>
      </c>
      <c r="C94" s="252"/>
      <c r="D94" s="252"/>
      <c r="E94" s="252"/>
      <c r="F94" s="252"/>
      <c r="G94" s="252"/>
      <c r="H94" s="252"/>
      <c r="I94" s="252"/>
      <c r="J94" s="252"/>
      <c r="K94" s="252"/>
      <c r="L94" s="253"/>
    </row>
    <row r="95" spans="1:12" x14ac:dyDescent="0.2">
      <c r="A95" s="251" t="str">
        <f>Calculations!A214</f>
        <v>Chemotherapy</v>
      </c>
      <c r="B95" s="46" t="s">
        <v>2306</v>
      </c>
      <c r="C95" s="252"/>
      <c r="D95" s="252"/>
      <c r="E95" s="252"/>
      <c r="F95" s="252"/>
      <c r="G95" s="252"/>
      <c r="H95" s="252"/>
      <c r="I95" s="252"/>
      <c r="J95" s="252"/>
      <c r="K95" s="252"/>
      <c r="L95" s="253"/>
    </row>
    <row r="96" spans="1:12" x14ac:dyDescent="0.2">
      <c r="A96" s="251" t="str">
        <f>Calculations!A215</f>
        <v>Cryotherapy</v>
      </c>
      <c r="B96" s="46" t="s">
        <v>2307</v>
      </c>
      <c r="C96" s="252"/>
      <c r="D96" s="252"/>
      <c r="E96" s="252"/>
      <c r="F96" s="252"/>
      <c r="G96" s="252"/>
      <c r="H96" s="252"/>
      <c r="I96" s="252"/>
      <c r="J96" s="252"/>
      <c r="K96" s="252"/>
      <c r="L96" s="253"/>
    </row>
    <row r="97" spans="1:12" x14ac:dyDescent="0.2">
      <c r="A97" s="251" t="str">
        <f>Calculations!A216</f>
        <v>Alternative</v>
      </c>
      <c r="B97" s="46" t="s">
        <v>2309</v>
      </c>
      <c r="C97" s="252"/>
      <c r="D97" s="252"/>
      <c r="E97" s="252"/>
      <c r="F97" s="252"/>
      <c r="G97" s="252"/>
      <c r="H97" s="252"/>
      <c r="I97" s="252"/>
      <c r="J97" s="252"/>
      <c r="K97" s="252"/>
      <c r="L97" s="253"/>
    </row>
    <row r="98" spans="1:12" x14ac:dyDescent="0.2">
      <c r="A98" s="251" t="str">
        <f>Calculations!A217</f>
        <v>Brachytherapy</v>
      </c>
      <c r="B98" s="46" t="s">
        <v>2308</v>
      </c>
      <c r="C98" s="252"/>
      <c r="D98" s="252"/>
      <c r="E98" s="252"/>
      <c r="F98" s="252"/>
      <c r="G98" s="252"/>
      <c r="H98" s="252"/>
      <c r="I98" s="252"/>
      <c r="J98" s="252"/>
      <c r="K98" s="252"/>
      <c r="L98" s="253"/>
    </row>
    <row r="99" spans="1:12" x14ac:dyDescent="0.2">
      <c r="A99" s="152"/>
    </row>
    <row r="102" spans="1:12" s="93" customFormat="1" x14ac:dyDescent="0.2">
      <c r="A102" s="93" t="s">
        <v>2295</v>
      </c>
    </row>
    <row r="103" spans="1:12" x14ac:dyDescent="0.2">
      <c r="A103" s="80" t="s">
        <v>2115</v>
      </c>
      <c r="B103" s="15"/>
      <c r="C103" s="16"/>
      <c r="D103" s="16"/>
    </row>
    <row r="104" spans="1:12" x14ac:dyDescent="0.2">
      <c r="A104" s="288" t="s">
        <v>2038</v>
      </c>
      <c r="B104" s="100" t="s">
        <v>2041</v>
      </c>
      <c r="C104" s="100" t="s">
        <v>2042</v>
      </c>
      <c r="D104" s="99" t="s">
        <v>2043</v>
      </c>
      <c r="E104" s="290" t="s">
        <v>2379</v>
      </c>
      <c r="F104" s="290" t="s">
        <v>2380</v>
      </c>
      <c r="G104" s="290" t="s">
        <v>2381</v>
      </c>
      <c r="H104" s="290" t="s">
        <v>2382</v>
      </c>
    </row>
    <row r="105" spans="1:12" x14ac:dyDescent="0.2">
      <c r="A105" s="71">
        <v>1</v>
      </c>
      <c r="B105" s="289" t="str">
        <f>B39</f>
        <v>Sexual Dysfunction</v>
      </c>
      <c r="C105" s="289" t="str">
        <f>VLOOKUP($A105,B$115:C$121,2,FALSE)</f>
        <v>Sexual Dysfunction</v>
      </c>
      <c r="D105" s="289" t="str">
        <f>VLOOKUP($A105,B$124:C$130,2,FALSE)</f>
        <v>Sexual Dysfunction</v>
      </c>
      <c r="E105" s="289" t="str">
        <f>VLOOKUP($A105,B$133:C$139,2,FALSE)</f>
        <v>Sexual Dysfunction</v>
      </c>
      <c r="F105" s="289" t="str">
        <f>VLOOKUP($A105,B$142:C$148,2,FALSE)</f>
        <v>Sexual Dysfunction</v>
      </c>
      <c r="G105" s="289" t="str">
        <f>VLOOKUP($A105,B$151:C$157,2,FALSE)</f>
        <v>Sexual Dysfunction</v>
      </c>
      <c r="H105" s="289" t="str">
        <f>VLOOKUP($A105,B$160:C$166,2,FALSE)</f>
        <v>Sexual Dysfunction</v>
      </c>
    </row>
    <row r="106" spans="1:12" x14ac:dyDescent="0.2">
      <c r="A106" s="67">
        <v>2</v>
      </c>
      <c r="B106" s="73" t="str">
        <f t="shared" ref="B106:B111" si="0">B40</f>
        <v>Urinary Issues</v>
      </c>
      <c r="C106" s="73" t="str">
        <f t="shared" ref="C106:C110" si="1">VLOOKUP($A106,B$115:C$121,2,FALSE)</f>
        <v>Urinary Issues</v>
      </c>
      <c r="D106" s="73" t="str">
        <f>VLOOKUP($A106,B$124:C$130,2,FALSE)</f>
        <v>Urinary Issues</v>
      </c>
      <c r="E106" s="73" t="str">
        <f>VLOOKUP($A106,B$133:C$139,2,FALSE)</f>
        <v>Urinary Issues</v>
      </c>
      <c r="F106" s="73" t="str">
        <f>VLOOKUP($A106,B$142:C$148,2,FALSE)</f>
        <v>Urinary Issues</v>
      </c>
      <c r="G106" s="73" t="str">
        <f>VLOOKUP($A106,B$151:C$157,2,FALSE)</f>
        <v>Urinary Issues</v>
      </c>
      <c r="H106" s="73"/>
    </row>
    <row r="107" spans="1:12" x14ac:dyDescent="0.2">
      <c r="A107" s="67">
        <v>3</v>
      </c>
      <c r="B107" s="73" t="str">
        <f t="shared" si="0"/>
        <v>Leakage</v>
      </c>
      <c r="C107" s="73" t="str">
        <f t="shared" si="1"/>
        <v>Leakage</v>
      </c>
      <c r="D107" s="73" t="str">
        <f>VLOOKUP($A107,B$124:C$130,2,FALSE)</f>
        <v>Leakage</v>
      </c>
      <c r="E107" s="73" t="str">
        <f>VLOOKUP($A107,B$133:C$139,2,FALSE)</f>
        <v>Leakage</v>
      </c>
      <c r="F107" s="73" t="str">
        <f>VLOOKUP($A107,B$142:C$148,2,FALSE)</f>
        <v>Leakage</v>
      </c>
      <c r="G107" s="73"/>
      <c r="H107" s="73"/>
    </row>
    <row r="108" spans="1:12" s="287" customFormat="1" x14ac:dyDescent="0.2">
      <c r="A108" s="67">
        <v>4</v>
      </c>
      <c r="B108" s="73" t="str">
        <f t="shared" si="0"/>
        <v>Bowel Issues</v>
      </c>
      <c r="C108" s="73" t="str">
        <f t="shared" si="1"/>
        <v>Bowel Issues</v>
      </c>
      <c r="D108" s="73" t="str">
        <f>VLOOKUP($A108,B$124:C$130,2,FALSE)</f>
        <v>Bowel Issues</v>
      </c>
      <c r="E108" s="73" t="str">
        <f>VLOOKUP($A108,B$133:C$139,2,FALSE)</f>
        <v>Bowel Issues</v>
      </c>
      <c r="F108" s="73"/>
      <c r="G108" s="73"/>
      <c r="H108" s="73"/>
    </row>
    <row r="109" spans="1:12" s="287" customFormat="1" x14ac:dyDescent="0.2">
      <c r="A109" s="67">
        <v>5</v>
      </c>
      <c r="B109" s="73" t="str">
        <f t="shared" si="0"/>
        <v>Physical Illness</v>
      </c>
      <c r="C109" s="73" t="str">
        <f t="shared" si="1"/>
        <v>Physical Illness</v>
      </c>
      <c r="D109" s="73" t="str">
        <f>VLOOKUP($A109,B$124:C$130,2,FALSE)</f>
        <v>Physical Illness</v>
      </c>
      <c r="E109" s="73"/>
      <c r="F109" s="73"/>
      <c r="G109" s="73"/>
      <c r="H109" s="73"/>
    </row>
    <row r="110" spans="1:12" s="287" customFormat="1" x14ac:dyDescent="0.2">
      <c r="A110" s="67">
        <v>6</v>
      </c>
      <c r="B110" s="73" t="str">
        <f t="shared" si="0"/>
        <v>Infertility</v>
      </c>
      <c r="C110" s="73" t="str">
        <f t="shared" si="1"/>
        <v>Infertility</v>
      </c>
      <c r="D110" s="73"/>
      <c r="E110" s="73"/>
      <c r="F110" s="73"/>
      <c r="G110" s="73"/>
      <c r="H110" s="73"/>
    </row>
    <row r="111" spans="1:12" s="287" customFormat="1" x14ac:dyDescent="0.2">
      <c r="A111" s="69">
        <v>7</v>
      </c>
      <c r="B111" s="74" t="str">
        <f t="shared" si="0"/>
        <v>Change in Appearance</v>
      </c>
      <c r="C111" s="74"/>
      <c r="D111" s="74"/>
      <c r="E111" s="74"/>
      <c r="F111" s="74"/>
      <c r="G111" s="74"/>
      <c r="H111" s="74"/>
    </row>
    <row r="112" spans="1:12" x14ac:dyDescent="0.2">
      <c r="A112" s="19"/>
      <c r="B112" s="19"/>
      <c r="C112" s="19"/>
      <c r="D112" s="19"/>
    </row>
    <row r="113" spans="1:4" x14ac:dyDescent="0.2">
      <c r="A113" s="20"/>
      <c r="B113" s="19"/>
      <c r="C113" s="19"/>
      <c r="D113" s="19"/>
    </row>
    <row r="114" spans="1:4" x14ac:dyDescent="0.2">
      <c r="A114" s="407" t="s">
        <v>2044</v>
      </c>
      <c r="B114" s="405"/>
      <c r="C114" s="406"/>
      <c r="D114" s="21"/>
    </row>
    <row r="115" spans="1:4" x14ac:dyDescent="0.2">
      <c r="A115" s="71">
        <f>IF('SIDE EFFECTS'!$E$19=B105,0,1)</f>
        <v>1</v>
      </c>
      <c r="B115" s="72">
        <f>SUM(A$115:A115)</f>
        <v>1</v>
      </c>
      <c r="C115" s="78" t="str">
        <f>B105</f>
        <v>Sexual Dysfunction</v>
      </c>
      <c r="D115" s="22"/>
    </row>
    <row r="116" spans="1:4" x14ac:dyDescent="0.2">
      <c r="A116" s="67">
        <f>IF('SIDE EFFECTS'!$E$19=B106,0,1)</f>
        <v>1</v>
      </c>
      <c r="B116" s="19">
        <f>SUM(A$115:A116)</f>
        <v>2</v>
      </c>
      <c r="C116" s="68" t="str">
        <f t="shared" ref="C116:C121" si="2">B106</f>
        <v>Urinary Issues</v>
      </c>
      <c r="D116" s="22"/>
    </row>
    <row r="117" spans="1:4" x14ac:dyDescent="0.2">
      <c r="A117" s="67">
        <f>IF('SIDE EFFECTS'!$E$19=B107,0,1)</f>
        <v>1</v>
      </c>
      <c r="B117" s="19">
        <f>SUM(A$115:A117)</f>
        <v>3</v>
      </c>
      <c r="C117" s="68" t="str">
        <f t="shared" si="2"/>
        <v>Leakage</v>
      </c>
      <c r="D117" s="22"/>
    </row>
    <row r="118" spans="1:4" s="287" customFormat="1" x14ac:dyDescent="0.2">
      <c r="A118" s="67">
        <f>IF('SIDE EFFECTS'!$E$19=B108,0,1)</f>
        <v>1</v>
      </c>
      <c r="B118" s="19">
        <f>SUM(A$115:A118)</f>
        <v>4</v>
      </c>
      <c r="C118" s="68" t="str">
        <f t="shared" si="2"/>
        <v>Bowel Issues</v>
      </c>
      <c r="D118" s="22"/>
    </row>
    <row r="119" spans="1:4" s="287" customFormat="1" x14ac:dyDescent="0.2">
      <c r="A119" s="67">
        <f>IF('SIDE EFFECTS'!$E$19=B109,0,1)</f>
        <v>1</v>
      </c>
      <c r="B119" s="19">
        <f>SUM(A$115:A119)</f>
        <v>5</v>
      </c>
      <c r="C119" s="68" t="str">
        <f t="shared" si="2"/>
        <v>Physical Illness</v>
      </c>
      <c r="D119" s="22"/>
    </row>
    <row r="120" spans="1:4" s="287" customFormat="1" x14ac:dyDescent="0.2">
      <c r="A120" s="67">
        <f>IF('SIDE EFFECTS'!$E$19=B110,0,1)</f>
        <v>1</v>
      </c>
      <c r="B120" s="19">
        <f>SUM(A$115:A120)</f>
        <v>6</v>
      </c>
      <c r="C120" s="68" t="str">
        <f t="shared" si="2"/>
        <v>Infertility</v>
      </c>
      <c r="D120" s="22"/>
    </row>
    <row r="121" spans="1:4" s="287" customFormat="1" x14ac:dyDescent="0.2">
      <c r="A121" s="69">
        <f>IF('SIDE EFFECTS'!$E$19=B111,0,1)</f>
        <v>1</v>
      </c>
      <c r="B121" s="18">
        <f>SUM(A$115:A121)</f>
        <v>7</v>
      </c>
      <c r="C121" s="70" t="str">
        <f t="shared" si="2"/>
        <v>Change in Appearance</v>
      </c>
      <c r="D121" s="22"/>
    </row>
    <row r="122" spans="1:4" x14ac:dyDescent="0.2">
      <c r="A122" s="16"/>
      <c r="B122" s="14"/>
      <c r="C122" s="14"/>
      <c r="D122" s="14"/>
    </row>
    <row r="123" spans="1:4" x14ac:dyDescent="0.2">
      <c r="A123" s="407" t="s">
        <v>2045</v>
      </c>
      <c r="B123" s="405"/>
      <c r="C123" s="406"/>
      <c r="D123" s="14"/>
    </row>
    <row r="124" spans="1:4" x14ac:dyDescent="0.2">
      <c r="A124" s="71">
        <f>IF('SIDE EFFECTS'!$E$21=B105,0,1)*A115</f>
        <v>1</v>
      </c>
      <c r="B124" s="72">
        <f>SUM(A$124:A124)</f>
        <v>1</v>
      </c>
      <c r="C124" s="78" t="str">
        <f>B105</f>
        <v>Sexual Dysfunction</v>
      </c>
      <c r="D124" s="14"/>
    </row>
    <row r="125" spans="1:4" x14ac:dyDescent="0.2">
      <c r="A125" s="67">
        <f>IF('SIDE EFFECTS'!$E$21=B106,0,1)*A116</f>
        <v>1</v>
      </c>
      <c r="B125" s="19">
        <f>SUM(A$124:A125)</f>
        <v>2</v>
      </c>
      <c r="C125" s="68" t="str">
        <f t="shared" ref="C125:C130" si="3">B106</f>
        <v>Urinary Issues</v>
      </c>
      <c r="D125" s="14"/>
    </row>
    <row r="126" spans="1:4" x14ac:dyDescent="0.2">
      <c r="A126" s="67">
        <f>IF('SIDE EFFECTS'!$E$21=B107,0,1)*A117</f>
        <v>1</v>
      </c>
      <c r="B126" s="19">
        <f>SUM(A$124:A126)</f>
        <v>3</v>
      </c>
      <c r="C126" s="68" t="str">
        <f t="shared" si="3"/>
        <v>Leakage</v>
      </c>
      <c r="D126" s="14"/>
    </row>
    <row r="127" spans="1:4" s="287" customFormat="1" x14ac:dyDescent="0.2">
      <c r="A127" s="67">
        <f>IF('SIDE EFFECTS'!$E$21=B108,0,1)*A118</f>
        <v>1</v>
      </c>
      <c r="B127" s="19">
        <f>SUM(A$124:A127)</f>
        <v>4</v>
      </c>
      <c r="C127" s="68" t="str">
        <f t="shared" si="3"/>
        <v>Bowel Issues</v>
      </c>
      <c r="D127" s="14"/>
    </row>
    <row r="128" spans="1:4" s="287" customFormat="1" x14ac:dyDescent="0.2">
      <c r="A128" s="67">
        <f>IF('SIDE EFFECTS'!$E$21=B109,0,1)*A119</f>
        <v>1</v>
      </c>
      <c r="B128" s="19">
        <f>SUM(A$124:A128)</f>
        <v>5</v>
      </c>
      <c r="C128" s="68" t="str">
        <f t="shared" si="3"/>
        <v>Physical Illness</v>
      </c>
      <c r="D128" s="14"/>
    </row>
    <row r="129" spans="1:4" s="287" customFormat="1" x14ac:dyDescent="0.2">
      <c r="A129" s="67">
        <f>IF('SIDE EFFECTS'!$E$21=B110,0,1)*A120</f>
        <v>1</v>
      </c>
      <c r="B129" s="19">
        <f>SUM(A$124:A129)</f>
        <v>6</v>
      </c>
      <c r="C129" s="68" t="str">
        <f t="shared" si="3"/>
        <v>Infertility</v>
      </c>
      <c r="D129" s="14"/>
    </row>
    <row r="130" spans="1:4" s="287" customFormat="1" x14ac:dyDescent="0.2">
      <c r="A130" s="69">
        <f>IF('SIDE EFFECTS'!$E$21=B111,0,1)*A121</f>
        <v>1</v>
      </c>
      <c r="B130" s="18">
        <f>SUM(A$124:A130)</f>
        <v>7</v>
      </c>
      <c r="C130" s="70" t="str">
        <f t="shared" si="3"/>
        <v>Change in Appearance</v>
      </c>
      <c r="D130" s="14"/>
    </row>
    <row r="131" spans="1:4" x14ac:dyDescent="0.2">
      <c r="A131" s="16"/>
      <c r="B131" s="14"/>
      <c r="C131" s="14"/>
      <c r="D131" s="14"/>
    </row>
    <row r="132" spans="1:4" x14ac:dyDescent="0.2">
      <c r="A132" s="407" t="s">
        <v>2046</v>
      </c>
      <c r="B132" s="405"/>
      <c r="C132" s="406"/>
      <c r="D132" s="14"/>
    </row>
    <row r="133" spans="1:4" x14ac:dyDescent="0.2">
      <c r="A133" s="71">
        <f>IF('SIDE EFFECTS'!$E$23=B105,0,1)*A124</f>
        <v>1</v>
      </c>
      <c r="B133" s="72">
        <f>SUM(A$133:A133)</f>
        <v>1</v>
      </c>
      <c r="C133" s="78" t="str">
        <f>B105</f>
        <v>Sexual Dysfunction</v>
      </c>
      <c r="D133" s="14"/>
    </row>
    <row r="134" spans="1:4" x14ac:dyDescent="0.2">
      <c r="A134" s="67">
        <f>IF('SIDE EFFECTS'!$E$23=B106,0,1)*A125</f>
        <v>1</v>
      </c>
      <c r="B134" s="19">
        <f>SUM(A$133:A134)</f>
        <v>2</v>
      </c>
      <c r="C134" s="68" t="str">
        <f t="shared" ref="C134:C139" si="4">B106</f>
        <v>Urinary Issues</v>
      </c>
      <c r="D134" s="14"/>
    </row>
    <row r="135" spans="1:4" x14ac:dyDescent="0.2">
      <c r="A135" s="67">
        <f>IF('SIDE EFFECTS'!$E$23=B107,0,1)*A126</f>
        <v>1</v>
      </c>
      <c r="B135" s="19">
        <f>SUM(A$133:A135)</f>
        <v>3</v>
      </c>
      <c r="C135" s="68" t="str">
        <f t="shared" si="4"/>
        <v>Leakage</v>
      </c>
      <c r="D135" s="14"/>
    </row>
    <row r="136" spans="1:4" s="287" customFormat="1" x14ac:dyDescent="0.2">
      <c r="A136" s="67">
        <f>IF('SIDE EFFECTS'!$E$23=B108,0,1)*A127</f>
        <v>1</v>
      </c>
      <c r="B136" s="19">
        <f>SUM(A$133:A136)</f>
        <v>4</v>
      </c>
      <c r="C136" s="68" t="str">
        <f t="shared" si="4"/>
        <v>Bowel Issues</v>
      </c>
      <c r="D136" s="14"/>
    </row>
    <row r="137" spans="1:4" s="287" customFormat="1" x14ac:dyDescent="0.2">
      <c r="A137" s="67">
        <f>IF('SIDE EFFECTS'!$E$23=B109,0,1)*A128</f>
        <v>1</v>
      </c>
      <c r="B137" s="19">
        <f>SUM(A$133:A137)</f>
        <v>5</v>
      </c>
      <c r="C137" s="68" t="str">
        <f t="shared" si="4"/>
        <v>Physical Illness</v>
      </c>
      <c r="D137" s="14"/>
    </row>
    <row r="138" spans="1:4" s="287" customFormat="1" x14ac:dyDescent="0.2">
      <c r="A138" s="67">
        <f>IF('SIDE EFFECTS'!$E$23=B110,0,1)*A129</f>
        <v>1</v>
      </c>
      <c r="B138" s="19">
        <f>SUM(A$133:A138)</f>
        <v>6</v>
      </c>
      <c r="C138" s="68" t="str">
        <f t="shared" si="4"/>
        <v>Infertility</v>
      </c>
      <c r="D138" s="14"/>
    </row>
    <row r="139" spans="1:4" s="287" customFormat="1" x14ac:dyDescent="0.2">
      <c r="A139" s="69">
        <f>IF('SIDE EFFECTS'!$E$23=B111,0,1)*A130</f>
        <v>1</v>
      </c>
      <c r="B139" s="18">
        <f>SUM(A$133:A139)</f>
        <v>7</v>
      </c>
      <c r="C139" s="70" t="str">
        <f t="shared" si="4"/>
        <v>Change in Appearance</v>
      </c>
      <c r="D139" s="14"/>
    </row>
    <row r="141" spans="1:4" x14ac:dyDescent="0.2">
      <c r="A141" s="404" t="s">
        <v>2376</v>
      </c>
      <c r="B141" s="405"/>
      <c r="C141" s="406"/>
    </row>
    <row r="142" spans="1:4" x14ac:dyDescent="0.2">
      <c r="A142" s="71">
        <f>IF('SIDE EFFECTS'!$E$25=B105,0,1)*A133</f>
        <v>1</v>
      </c>
      <c r="B142" s="72">
        <f>SUM(A$142:A142)</f>
        <v>1</v>
      </c>
      <c r="C142" s="78" t="str">
        <f>B105</f>
        <v>Sexual Dysfunction</v>
      </c>
    </row>
    <row r="143" spans="1:4" x14ac:dyDescent="0.2">
      <c r="A143" s="67">
        <f>IF('SIDE EFFECTS'!$E$25=B106,0,1)*A134</f>
        <v>1</v>
      </c>
      <c r="B143" s="19">
        <f>SUM(A$142:A143)</f>
        <v>2</v>
      </c>
      <c r="C143" s="68" t="str">
        <f t="shared" ref="C143:C148" si="5">B106</f>
        <v>Urinary Issues</v>
      </c>
    </row>
    <row r="144" spans="1:4" x14ac:dyDescent="0.2">
      <c r="A144" s="67">
        <f>IF('SIDE EFFECTS'!$E$25=B107,0,1)*A135</f>
        <v>1</v>
      </c>
      <c r="B144" s="19">
        <f>SUM(A$142:A144)</f>
        <v>3</v>
      </c>
      <c r="C144" s="68" t="str">
        <f t="shared" si="5"/>
        <v>Leakage</v>
      </c>
    </row>
    <row r="145" spans="1:3" x14ac:dyDescent="0.2">
      <c r="A145" s="67">
        <f>IF('SIDE EFFECTS'!$E$25=B108,0,1)*A136</f>
        <v>1</v>
      </c>
      <c r="B145" s="19">
        <f>SUM(A$142:A145)</f>
        <v>4</v>
      </c>
      <c r="C145" s="68" t="str">
        <f t="shared" si="5"/>
        <v>Bowel Issues</v>
      </c>
    </row>
    <row r="146" spans="1:3" x14ac:dyDescent="0.2">
      <c r="A146" s="67">
        <f>IF('SIDE EFFECTS'!$E$25=B109,0,1)*A137</f>
        <v>1</v>
      </c>
      <c r="B146" s="19">
        <f>SUM(A$142:A146)</f>
        <v>5</v>
      </c>
      <c r="C146" s="68" t="str">
        <f t="shared" si="5"/>
        <v>Physical Illness</v>
      </c>
    </row>
    <row r="147" spans="1:3" x14ac:dyDescent="0.2">
      <c r="A147" s="67">
        <f>IF('SIDE EFFECTS'!$E$25=B110,0,1)*A138</f>
        <v>1</v>
      </c>
      <c r="B147" s="19">
        <f>SUM(A$142:A147)</f>
        <v>6</v>
      </c>
      <c r="C147" s="68" t="str">
        <f t="shared" si="5"/>
        <v>Infertility</v>
      </c>
    </row>
    <row r="148" spans="1:3" x14ac:dyDescent="0.2">
      <c r="A148" s="69">
        <f>IF('SIDE EFFECTS'!$E$25=B111,0,1)*A139</f>
        <v>1</v>
      </c>
      <c r="B148" s="18">
        <f>SUM(A$142:A148)</f>
        <v>7</v>
      </c>
      <c r="C148" s="70" t="str">
        <f t="shared" si="5"/>
        <v>Change in Appearance</v>
      </c>
    </row>
    <row r="150" spans="1:3" x14ac:dyDescent="0.2">
      <c r="A150" s="404" t="s">
        <v>2377</v>
      </c>
      <c r="B150" s="405"/>
      <c r="C150" s="406"/>
    </row>
    <row r="151" spans="1:3" x14ac:dyDescent="0.2">
      <c r="A151" s="71">
        <f>IF('SIDE EFFECTS'!$E$27=B105,0,1)*A142</f>
        <v>1</v>
      </c>
      <c r="B151" s="72">
        <f>SUM(A$151:A151)</f>
        <v>1</v>
      </c>
      <c r="C151" s="78" t="str">
        <f>B105</f>
        <v>Sexual Dysfunction</v>
      </c>
    </row>
    <row r="152" spans="1:3" x14ac:dyDescent="0.2">
      <c r="A152" s="67">
        <f>IF('SIDE EFFECTS'!$E$27=B106,0,1)*A143</f>
        <v>1</v>
      </c>
      <c r="B152" s="19">
        <f>SUM(A$151:A152)</f>
        <v>2</v>
      </c>
      <c r="C152" s="68" t="str">
        <f t="shared" ref="C152:C157" si="6">B106</f>
        <v>Urinary Issues</v>
      </c>
    </row>
    <row r="153" spans="1:3" x14ac:dyDescent="0.2">
      <c r="A153" s="67">
        <f>IF('SIDE EFFECTS'!$E$27=B107,0,1)*A144</f>
        <v>1</v>
      </c>
      <c r="B153" s="19">
        <f>SUM(A$151:A153)</f>
        <v>3</v>
      </c>
      <c r="C153" s="68" t="str">
        <f t="shared" si="6"/>
        <v>Leakage</v>
      </c>
    </row>
    <row r="154" spans="1:3" x14ac:dyDescent="0.2">
      <c r="A154" s="67">
        <f>IF('SIDE EFFECTS'!$E$27=B108,0,1)*A145</f>
        <v>1</v>
      </c>
      <c r="B154" s="19">
        <f>SUM(A$151:A154)</f>
        <v>4</v>
      </c>
      <c r="C154" s="68" t="str">
        <f t="shared" si="6"/>
        <v>Bowel Issues</v>
      </c>
    </row>
    <row r="155" spans="1:3" x14ac:dyDescent="0.2">
      <c r="A155" s="67">
        <f>IF('SIDE EFFECTS'!$E$27=B109,0,1)*A146</f>
        <v>1</v>
      </c>
      <c r="B155" s="19">
        <f>SUM(A$151:A155)</f>
        <v>5</v>
      </c>
      <c r="C155" s="68" t="str">
        <f t="shared" si="6"/>
        <v>Physical Illness</v>
      </c>
    </row>
    <row r="156" spans="1:3" x14ac:dyDescent="0.2">
      <c r="A156" s="67">
        <f>IF('SIDE EFFECTS'!$E$27=B110,0,1)*A147</f>
        <v>1</v>
      </c>
      <c r="B156" s="19">
        <f>SUM(A$151:A156)</f>
        <v>6</v>
      </c>
      <c r="C156" s="68" t="str">
        <f t="shared" si="6"/>
        <v>Infertility</v>
      </c>
    </row>
    <row r="157" spans="1:3" x14ac:dyDescent="0.2">
      <c r="A157" s="69">
        <f>IF('SIDE EFFECTS'!$E$27=B111,0,1)*A148</f>
        <v>1</v>
      </c>
      <c r="B157" s="18">
        <f>SUM(A$151:A157)</f>
        <v>7</v>
      </c>
      <c r="C157" s="70" t="str">
        <f t="shared" si="6"/>
        <v>Change in Appearance</v>
      </c>
    </row>
    <row r="159" spans="1:3" x14ac:dyDescent="0.2">
      <c r="A159" s="404" t="s">
        <v>2378</v>
      </c>
      <c r="B159" s="405"/>
      <c r="C159" s="406"/>
    </row>
    <row r="160" spans="1:3" x14ac:dyDescent="0.2">
      <c r="A160" s="71">
        <f>IF('SIDE EFFECTS'!$E$29=B105,0,1)*A151</f>
        <v>1</v>
      </c>
      <c r="B160" s="72">
        <f>SUM(A$160:A160)</f>
        <v>1</v>
      </c>
      <c r="C160" s="78" t="str">
        <f>B105</f>
        <v>Sexual Dysfunction</v>
      </c>
    </row>
    <row r="161" spans="1:3" x14ac:dyDescent="0.2">
      <c r="A161" s="67">
        <f>IF('SIDE EFFECTS'!$E$29=B106,0,1)*A152</f>
        <v>1</v>
      </c>
      <c r="B161" s="19">
        <f>SUM(A$160:A161)</f>
        <v>2</v>
      </c>
      <c r="C161" s="68" t="str">
        <f t="shared" ref="C161:C166" si="7">B106</f>
        <v>Urinary Issues</v>
      </c>
    </row>
    <row r="162" spans="1:3" x14ac:dyDescent="0.2">
      <c r="A162" s="67">
        <f>IF('SIDE EFFECTS'!$E$29=B107,0,1)*A153</f>
        <v>1</v>
      </c>
      <c r="B162" s="19">
        <f>SUM(A$160:A162)</f>
        <v>3</v>
      </c>
      <c r="C162" s="68" t="str">
        <f t="shared" si="7"/>
        <v>Leakage</v>
      </c>
    </row>
    <row r="163" spans="1:3" x14ac:dyDescent="0.2">
      <c r="A163" s="67">
        <f>IF('SIDE EFFECTS'!$E$29=B108,0,1)*A154</f>
        <v>1</v>
      </c>
      <c r="B163" s="19">
        <f>SUM(A$160:A163)</f>
        <v>4</v>
      </c>
      <c r="C163" s="68" t="str">
        <f t="shared" si="7"/>
        <v>Bowel Issues</v>
      </c>
    </row>
    <row r="164" spans="1:3" x14ac:dyDescent="0.2">
      <c r="A164" s="67">
        <f>IF('SIDE EFFECTS'!$E$29=B109,0,1)*A155</f>
        <v>1</v>
      </c>
      <c r="B164" s="19">
        <f>SUM(A$160:A164)</f>
        <v>5</v>
      </c>
      <c r="C164" s="68" t="str">
        <f t="shared" si="7"/>
        <v>Physical Illness</v>
      </c>
    </row>
    <row r="165" spans="1:3" x14ac:dyDescent="0.2">
      <c r="A165" s="67">
        <f>IF('SIDE EFFECTS'!$E$29=B110,0,1)*A156</f>
        <v>1</v>
      </c>
      <c r="B165" s="19">
        <f>SUM(A$160:A165)</f>
        <v>6</v>
      </c>
      <c r="C165" s="68" t="str">
        <f t="shared" si="7"/>
        <v>Infertility</v>
      </c>
    </row>
    <row r="166" spans="1:3" x14ac:dyDescent="0.2">
      <c r="A166" s="69">
        <f>IF('SIDE EFFECTS'!$E$29=B111,0,1)*A157</f>
        <v>1</v>
      </c>
      <c r="B166" s="18">
        <f>SUM(A$160:A166)</f>
        <v>7</v>
      </c>
      <c r="C166" s="70" t="str">
        <f t="shared" si="7"/>
        <v>Change in Appearance</v>
      </c>
    </row>
  </sheetData>
  <mergeCells count="9">
    <mergeCell ref="A150:C150"/>
    <mergeCell ref="A159:C159"/>
    <mergeCell ref="A79:C79"/>
    <mergeCell ref="A84:C84"/>
    <mergeCell ref="A74:C74"/>
    <mergeCell ref="A114:C114"/>
    <mergeCell ref="A123:C123"/>
    <mergeCell ref="A132:C132"/>
    <mergeCell ref="A141:C141"/>
  </mergeCells>
  <dataValidations disablePrompts="1" count="4">
    <dataValidation type="list" allowBlank="1" showInputMessage="1" showErrorMessage="1" sqref="J72">
      <formula1>$E$115</formula1>
    </dataValidation>
    <dataValidation type="list" allowBlank="1" showInputMessage="1" showErrorMessage="1" sqref="J71">
      <formula1>$D$115:$D$116</formula1>
    </dataValidation>
    <dataValidation type="list" allowBlank="1" showInputMessage="1" showErrorMessage="1" sqref="J70">
      <formula1>$C$115:$C$117</formula1>
    </dataValidation>
    <dataValidation type="list" allowBlank="1" showInputMessage="1" showErrorMessage="1" sqref="J69">
      <formula1>$A$115:$A$122</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1">
    <tabColor rgb="FF92D050"/>
  </sheetPr>
  <dimension ref="A1:XFD255"/>
  <sheetViews>
    <sheetView showGridLines="0" zoomScale="80" zoomScaleNormal="80" workbookViewId="0">
      <pane ySplit="3" topLeftCell="A183" activePane="bottomLeft" state="frozen"/>
      <selection activeCell="G5" sqref="G5:H5"/>
      <selection pane="bottomLeft" activeCell="O209" sqref="O209"/>
    </sheetView>
  </sheetViews>
  <sheetFormatPr defaultRowHeight="12.75" x14ac:dyDescent="0.2"/>
  <cols>
    <col min="1" max="1" width="21" style="214" customWidth="1"/>
    <col min="2" max="2" width="21" style="154" customWidth="1"/>
    <col min="3" max="3" width="18.85546875" style="154" customWidth="1"/>
    <col min="4" max="5" width="18.5703125" style="154" customWidth="1"/>
    <col min="6" max="6" width="14.140625" style="154" customWidth="1"/>
    <col min="7" max="7" width="17.42578125" style="154" customWidth="1"/>
    <col min="8" max="8" width="10.28515625" style="154" customWidth="1"/>
    <col min="9" max="9" width="14" style="154" customWidth="1"/>
    <col min="10" max="12" width="9.140625" style="154"/>
    <col min="13" max="13" width="13.7109375" style="154" bestFit="1" customWidth="1"/>
    <col min="14" max="19" width="11.42578125" style="154" bestFit="1" customWidth="1"/>
    <col min="20" max="16384" width="9.140625" style="154"/>
  </cols>
  <sheetData>
    <row r="1" spans="1:14" x14ac:dyDescent="0.2">
      <c r="A1" s="113" t="s">
        <v>2204</v>
      </c>
    </row>
    <row r="2" spans="1:14" x14ac:dyDescent="0.2">
      <c r="A2" s="269" t="s">
        <v>2299</v>
      </c>
    </row>
    <row r="4" spans="1:14" s="109" customFormat="1" x14ac:dyDescent="0.2">
      <c r="A4" s="108" t="s">
        <v>2276</v>
      </c>
    </row>
    <row r="5" spans="1:14" ht="25.5" x14ac:dyDescent="0.2">
      <c r="A5" s="280" t="s">
        <v>2277</v>
      </c>
      <c r="B5" s="280" t="str">
        <f>Aggregation!R18</f>
        <v>Hormone Therapy</v>
      </c>
      <c r="C5" s="280" t="str">
        <f>Aggregation!S18</f>
        <v>Surgery</v>
      </c>
      <c r="D5" s="280" t="str">
        <f>Aggregation!T18</f>
        <v>Active Surveillance / Watchful Waiting</v>
      </c>
      <c r="E5" s="280" t="str">
        <f>Aggregation!U18</f>
        <v>Radiation Therapy</v>
      </c>
      <c r="F5" s="280" t="str">
        <f>Aggregation!V18</f>
        <v>Chemotherapy</v>
      </c>
      <c r="G5" s="280" t="str">
        <f>Aggregation!W18</f>
        <v>Cryotherapy</v>
      </c>
      <c r="H5" s="280" t="str">
        <f>Aggregation!X18</f>
        <v>Alternative</v>
      </c>
      <c r="I5" s="280" t="str">
        <f>Aggregation!Y18</f>
        <v>Brachytherapy</v>
      </c>
      <c r="J5" s="280" t="s">
        <v>2278</v>
      </c>
      <c r="L5" s="207" t="s">
        <v>517</v>
      </c>
      <c r="M5" s="207" t="s">
        <v>2283</v>
      </c>
      <c r="N5" s="207" t="s">
        <v>2286</v>
      </c>
    </row>
    <row r="6" spans="1:14" x14ac:dyDescent="0.2">
      <c r="A6" s="4" t="s">
        <v>2262</v>
      </c>
      <c r="B6" s="153">
        <f>SUMIFS(Aggregation!R$19:R$60,Aggregation!$C$19:$C$60,Calculations!$A6,Aggregation!$D$19:$D$60,"Total")</f>
        <v>8</v>
      </c>
      <c r="C6" s="153">
        <f>SUMIFS(Aggregation!S$19:S$60,Aggregation!$C$19:$C$60,Calculations!$A6,Aggregation!$D$19:$D$60,"Total")</f>
        <v>24</v>
      </c>
      <c r="D6" s="153">
        <f>SUMIFS(Aggregation!T$19:T$60,Aggregation!$C$19:$C$60,Calculations!$A6,Aggregation!$D$19:$D$60,"Total")</f>
        <v>1</v>
      </c>
      <c r="E6" s="153">
        <f>SUMIFS(Aggregation!U$19:U$60,Aggregation!$C$19:$C$60,Calculations!$A6,Aggregation!$D$19:$D$60,"Total")</f>
        <v>4</v>
      </c>
      <c r="F6" s="153">
        <f>SUMIFS(Aggregation!V$19:V$60,Aggregation!$C$19:$C$60,Calculations!$A6,Aggregation!$D$19:$D$60,"Total")</f>
        <v>0</v>
      </c>
      <c r="G6" s="153">
        <f>SUMIFS(Aggregation!W$19:W$60,Aggregation!$C$19:$C$60,Calculations!$A6,Aggregation!$D$19:$D$60,"Total")</f>
        <v>0</v>
      </c>
      <c r="H6" s="153">
        <f>SUMIFS(Aggregation!X$19:X$60,Aggregation!$C$19:$C$60,Calculations!$A6,Aggregation!$D$19:$D$60,"Total")</f>
        <v>0</v>
      </c>
      <c r="I6" s="153">
        <f>SUMIFS(Aggregation!Y$19:Y$60,Aggregation!$C$19:$C$60,Calculations!$A6,Aggregation!$D$19:$D$60,"Total")</f>
        <v>0</v>
      </c>
      <c r="J6" s="153">
        <f>SUM(B6:I6)</f>
        <v>37</v>
      </c>
      <c r="L6" s="4" t="s">
        <v>2285</v>
      </c>
      <c r="M6" s="153">
        <f>COUNTIF('Raw Data'!$B:$B,"&lt;35")-COUNTIFS('Raw Data'!$B:$B,"&lt;35",'Raw Data'!$O:$O,"No data")</f>
        <v>0</v>
      </c>
      <c r="N6" s="153">
        <f>IF(IF($B$83&lt;35,"Under 35",IF($B$83&gt;=80,"80+",$B$83))=L6,50,-100)</f>
        <v>-100</v>
      </c>
    </row>
    <row r="7" spans="1:14" x14ac:dyDescent="0.2">
      <c r="A7" s="4" t="s">
        <v>2263</v>
      </c>
      <c r="B7" s="153">
        <f>SUMIFS(Aggregation!R$19:R$60,Aggregation!$C$19:$C$60,Calculations!$A7,Aggregation!$D$19:$D$60,"Total")</f>
        <v>10</v>
      </c>
      <c r="C7" s="153">
        <f>SUMIFS(Aggregation!S$19:S$60,Aggregation!$C$19:$C$60,Calculations!$A7,Aggregation!$D$19:$D$60,"Total")</f>
        <v>53</v>
      </c>
      <c r="D7" s="153">
        <f>SUMIFS(Aggregation!T$19:T$60,Aggregation!$C$19:$C$60,Calculations!$A7,Aggregation!$D$19:$D$60,"Total")</f>
        <v>9</v>
      </c>
      <c r="E7" s="153">
        <f>SUMIFS(Aggregation!U$19:U$60,Aggregation!$C$19:$C$60,Calculations!$A7,Aggregation!$D$19:$D$60,"Total")</f>
        <v>15</v>
      </c>
      <c r="F7" s="153">
        <f>SUMIFS(Aggregation!V$19:V$60,Aggregation!$C$19:$C$60,Calculations!$A7,Aggregation!$D$19:$D$60,"Total")</f>
        <v>1</v>
      </c>
      <c r="G7" s="153">
        <f>SUMIFS(Aggregation!W$19:W$60,Aggregation!$C$19:$C$60,Calculations!$A7,Aggregation!$D$19:$D$60,"Total")</f>
        <v>0</v>
      </c>
      <c r="H7" s="153">
        <f>SUMIFS(Aggregation!X$19:X$60,Aggregation!$C$19:$C$60,Calculations!$A7,Aggregation!$D$19:$D$60,"Total")</f>
        <v>0</v>
      </c>
      <c r="I7" s="153">
        <f>SUMIFS(Aggregation!Y$19:Y$60,Aggregation!$C$19:$C$60,Calculations!$A7,Aggregation!$D$19:$D$60,"Total")</f>
        <v>3</v>
      </c>
      <c r="J7" s="153">
        <f t="shared" ref="J7:J12" si="0">SUM(B7:I7)</f>
        <v>91</v>
      </c>
      <c r="L7" s="4">
        <v>35</v>
      </c>
      <c r="M7" s="153">
        <f>COUNTIF('Raw Data'!$B:$B,Calculations!L7)-COUNTIFS('Raw Data'!$B:$B,Calculations!L7,'Raw Data'!$O:$O,"No data")</f>
        <v>0</v>
      </c>
      <c r="N7" s="153">
        <f t="shared" ref="N7:N52" si="1">IF(IF($B$83&lt;35,"Under 35",IF($B$83&gt;=80,"80+",$B$83))=L7,50,-100)</f>
        <v>-100</v>
      </c>
    </row>
    <row r="8" spans="1:14" x14ac:dyDescent="0.2">
      <c r="A8" s="4" t="s">
        <v>2264</v>
      </c>
      <c r="B8" s="153">
        <f>SUMIFS(Aggregation!R$19:R$60,Aggregation!$C$19:$C$60,Calculations!$A8,Aggregation!$D$19:$D$60,"Total")</f>
        <v>29</v>
      </c>
      <c r="C8" s="153">
        <f>SUMIFS(Aggregation!S$19:S$60,Aggregation!$C$19:$C$60,Calculations!$A8,Aggregation!$D$19:$D$60,"Total")</f>
        <v>93</v>
      </c>
      <c r="D8" s="153">
        <f>SUMIFS(Aggregation!T$19:T$60,Aggregation!$C$19:$C$60,Calculations!$A8,Aggregation!$D$19:$D$60,"Total")</f>
        <v>12</v>
      </c>
      <c r="E8" s="153">
        <f>SUMIFS(Aggregation!U$19:U$60,Aggregation!$C$19:$C$60,Calculations!$A8,Aggregation!$D$19:$D$60,"Total")</f>
        <v>37</v>
      </c>
      <c r="F8" s="153">
        <f>SUMIFS(Aggregation!V$19:V$60,Aggregation!$C$19:$C$60,Calculations!$A8,Aggregation!$D$19:$D$60,"Total")</f>
        <v>1</v>
      </c>
      <c r="G8" s="153">
        <f>SUMIFS(Aggregation!W$19:W$60,Aggregation!$C$19:$C$60,Calculations!$A8,Aggregation!$D$19:$D$60,"Total")</f>
        <v>2</v>
      </c>
      <c r="H8" s="153">
        <f>SUMIFS(Aggregation!X$19:X$60,Aggregation!$C$19:$C$60,Calculations!$A8,Aggregation!$D$19:$D$60,"Total")</f>
        <v>5</v>
      </c>
      <c r="I8" s="153">
        <f>SUMIFS(Aggregation!Y$19:Y$60,Aggregation!$C$19:$C$60,Calculations!$A8,Aggregation!$D$19:$D$60,"Total")</f>
        <v>10</v>
      </c>
      <c r="J8" s="153">
        <f t="shared" si="0"/>
        <v>189</v>
      </c>
      <c r="L8" s="4">
        <v>36</v>
      </c>
      <c r="M8" s="153">
        <f>COUNTIF('Raw Data'!$B:$B,Calculations!L8)-COUNTIFS('Raw Data'!$B:$B,Calculations!L8,'Raw Data'!$O:$O,"No data")</f>
        <v>0</v>
      </c>
      <c r="N8" s="153">
        <f t="shared" si="1"/>
        <v>-100</v>
      </c>
    </row>
    <row r="9" spans="1:14" x14ac:dyDescent="0.2">
      <c r="A9" s="4" t="s">
        <v>2265</v>
      </c>
      <c r="B9" s="153">
        <f>SUMIFS(Aggregation!R$19:R$60,Aggregation!$C$19:$C$60,Calculations!$A9,Aggregation!$D$19:$D$60,"Total")</f>
        <v>39</v>
      </c>
      <c r="C9" s="153">
        <f>SUMIFS(Aggregation!S$19:S$60,Aggregation!$C$19:$C$60,Calculations!$A9,Aggregation!$D$19:$D$60,"Total")</f>
        <v>122</v>
      </c>
      <c r="D9" s="153">
        <f>SUMIFS(Aggregation!T$19:T$60,Aggregation!$C$19:$C$60,Calculations!$A9,Aggregation!$D$19:$D$60,"Total")</f>
        <v>18</v>
      </c>
      <c r="E9" s="153">
        <f>SUMIFS(Aggregation!U$19:U$60,Aggregation!$C$19:$C$60,Calculations!$A9,Aggregation!$D$19:$D$60,"Total")</f>
        <v>46</v>
      </c>
      <c r="F9" s="153">
        <f>SUMIFS(Aggregation!V$19:V$60,Aggregation!$C$19:$C$60,Calculations!$A9,Aggregation!$D$19:$D$60,"Total")</f>
        <v>0</v>
      </c>
      <c r="G9" s="153">
        <f>SUMIFS(Aggregation!W$19:W$60,Aggregation!$C$19:$C$60,Calculations!$A9,Aggregation!$D$19:$D$60,"Total")</f>
        <v>4</v>
      </c>
      <c r="H9" s="153">
        <f>SUMIFS(Aggregation!X$19:X$60,Aggregation!$C$19:$C$60,Calculations!$A9,Aggregation!$D$19:$D$60,"Total")</f>
        <v>4</v>
      </c>
      <c r="I9" s="153">
        <f>SUMIFS(Aggregation!Y$19:Y$60,Aggregation!$C$19:$C$60,Calculations!$A9,Aggregation!$D$19:$D$60,"Total")</f>
        <v>17</v>
      </c>
      <c r="J9" s="153">
        <f t="shared" si="0"/>
        <v>250</v>
      </c>
      <c r="L9" s="4">
        <v>37</v>
      </c>
      <c r="M9" s="153">
        <f ca="1">COUNTIF('Raw Data'!$B:$B,Calculations!L9)-COUNTIFS('Raw Data'!$B:$B,Calculations!L9,'Raw Data'!$O:$O,"No data")</f>
        <v>1</v>
      </c>
      <c r="N9" s="153">
        <f t="shared" si="1"/>
        <v>-100</v>
      </c>
    </row>
    <row r="10" spans="1:14" x14ac:dyDescent="0.2">
      <c r="A10" s="4" t="s">
        <v>2266</v>
      </c>
      <c r="B10" s="153">
        <f>SUMIFS(Aggregation!R$19:R$60,Aggregation!$C$19:$C$60,Calculations!$A10,Aggregation!$D$19:$D$60,"Total")</f>
        <v>31</v>
      </c>
      <c r="C10" s="153">
        <f>SUMIFS(Aggregation!S$19:S$60,Aggregation!$C$19:$C$60,Calculations!$A10,Aggregation!$D$19:$D$60,"Total")</f>
        <v>86</v>
      </c>
      <c r="D10" s="153">
        <f>SUMIFS(Aggregation!T$19:T$60,Aggregation!$C$19:$C$60,Calculations!$A10,Aggregation!$D$19:$D$60,"Total")</f>
        <v>21</v>
      </c>
      <c r="E10" s="153">
        <f>SUMIFS(Aggregation!U$19:U$60,Aggregation!$C$19:$C$60,Calculations!$A10,Aggregation!$D$19:$D$60,"Total")</f>
        <v>51</v>
      </c>
      <c r="F10" s="153">
        <f>SUMIFS(Aggregation!V$19:V$60,Aggregation!$C$19:$C$60,Calculations!$A10,Aggregation!$D$19:$D$60,"Total")</f>
        <v>0</v>
      </c>
      <c r="G10" s="153">
        <f>SUMIFS(Aggregation!W$19:W$60,Aggregation!$C$19:$C$60,Calculations!$A10,Aggregation!$D$19:$D$60,"Total")</f>
        <v>2</v>
      </c>
      <c r="H10" s="153">
        <f>SUMIFS(Aggregation!X$19:X$60,Aggregation!$C$19:$C$60,Calculations!$A10,Aggregation!$D$19:$D$60,"Total")</f>
        <v>6</v>
      </c>
      <c r="I10" s="153">
        <f>SUMIFS(Aggregation!Y$19:Y$60,Aggregation!$C$19:$C$60,Calculations!$A10,Aggregation!$D$19:$D$60,"Total")</f>
        <v>16</v>
      </c>
      <c r="J10" s="153">
        <f t="shared" si="0"/>
        <v>213</v>
      </c>
      <c r="L10" s="4">
        <v>38</v>
      </c>
      <c r="M10" s="153">
        <f>COUNTIF('Raw Data'!$B:$B,Calculations!L10)-COUNTIFS('Raw Data'!$B:$B,Calculations!L10,'Raw Data'!$O:$O,"No data")</f>
        <v>0</v>
      </c>
      <c r="N10" s="153">
        <f t="shared" si="1"/>
        <v>-100</v>
      </c>
    </row>
    <row r="11" spans="1:14" x14ac:dyDescent="0.2">
      <c r="A11" s="4" t="s">
        <v>2267</v>
      </c>
      <c r="B11" s="153">
        <f>SUMIFS(Aggregation!R$19:R$60,Aggregation!$C$19:$C$60,Calculations!$A11,Aggregation!$D$19:$D$60,"Total")</f>
        <v>24</v>
      </c>
      <c r="C11" s="153">
        <f>SUMIFS(Aggregation!S$19:S$60,Aggregation!$C$19:$C$60,Calculations!$A11,Aggregation!$D$19:$D$60,"Total")</f>
        <v>30</v>
      </c>
      <c r="D11" s="153">
        <f>SUMIFS(Aggregation!T$19:T$60,Aggregation!$C$19:$C$60,Calculations!$A11,Aggregation!$D$19:$D$60,"Total")</f>
        <v>15</v>
      </c>
      <c r="E11" s="153">
        <f>SUMIFS(Aggregation!U$19:U$60,Aggregation!$C$19:$C$60,Calculations!$A11,Aggregation!$D$19:$D$60,"Total")</f>
        <v>22</v>
      </c>
      <c r="F11" s="153">
        <f>SUMIFS(Aggregation!V$19:V$60,Aggregation!$C$19:$C$60,Calculations!$A11,Aggregation!$D$19:$D$60,"Total")</f>
        <v>2</v>
      </c>
      <c r="G11" s="153">
        <f>SUMIFS(Aggregation!W$19:W$60,Aggregation!$C$19:$C$60,Calculations!$A11,Aggregation!$D$19:$D$60,"Total")</f>
        <v>1</v>
      </c>
      <c r="H11" s="153">
        <f>SUMIFS(Aggregation!X$19:X$60,Aggregation!$C$19:$C$60,Calculations!$A11,Aggregation!$D$19:$D$60,"Total")</f>
        <v>3</v>
      </c>
      <c r="I11" s="153">
        <f>SUMIFS(Aggregation!Y$19:Y$60,Aggregation!$C$19:$C$60,Calculations!$A11,Aggregation!$D$19:$D$60,"Total")</f>
        <v>16</v>
      </c>
      <c r="J11" s="153">
        <f t="shared" si="0"/>
        <v>113</v>
      </c>
      <c r="L11" s="4">
        <v>39</v>
      </c>
      <c r="M11" s="153">
        <f ca="1">COUNTIF('Raw Data'!$B:$B,Calculations!L11)-COUNTIFS('Raw Data'!$B:$B,Calculations!L11,'Raw Data'!$O:$O,"No data")</f>
        <v>3</v>
      </c>
      <c r="N11" s="153">
        <f t="shared" si="1"/>
        <v>-100</v>
      </c>
    </row>
    <row r="12" spans="1:14" ht="13.5" thickBot="1" x14ac:dyDescent="0.25">
      <c r="A12" s="172" t="s">
        <v>2268</v>
      </c>
      <c r="B12" s="153">
        <f>SUMIFS(Aggregation!R$19:R$60,Aggregation!$C$19:$C$60,Calculations!$A12,Aggregation!$D$19:$D$60,"Total")</f>
        <v>1</v>
      </c>
      <c r="C12" s="153">
        <f>SUMIFS(Aggregation!S$19:S$60,Aggregation!$C$19:$C$60,Calculations!$A12,Aggregation!$D$19:$D$60,"Total")</f>
        <v>5</v>
      </c>
      <c r="D12" s="153">
        <f>SUMIFS(Aggregation!T$19:T$60,Aggregation!$C$19:$C$60,Calculations!$A12,Aggregation!$D$19:$D$60,"Total")</f>
        <v>2</v>
      </c>
      <c r="E12" s="153">
        <f>SUMIFS(Aggregation!U$19:U$60,Aggregation!$C$19:$C$60,Calculations!$A12,Aggregation!$D$19:$D$60,"Total")</f>
        <v>8</v>
      </c>
      <c r="F12" s="153">
        <f>SUMIFS(Aggregation!V$19:V$60,Aggregation!$C$19:$C$60,Calculations!$A12,Aggregation!$D$19:$D$60,"Total")</f>
        <v>0</v>
      </c>
      <c r="G12" s="153">
        <f>SUMIFS(Aggregation!W$19:W$60,Aggregation!$C$19:$C$60,Calculations!$A12,Aggregation!$D$19:$D$60,"Total")</f>
        <v>0</v>
      </c>
      <c r="H12" s="153">
        <f>SUMIFS(Aggregation!X$19:X$60,Aggregation!$C$19:$C$60,Calculations!$A12,Aggregation!$D$19:$D$60,"Total")</f>
        <v>0</v>
      </c>
      <c r="I12" s="153">
        <f>SUMIFS(Aggregation!Y$19:Y$60,Aggregation!$C$19:$C$60,Calculations!$A12,Aggregation!$D$19:$D$60,"Total")</f>
        <v>2</v>
      </c>
      <c r="J12" s="153">
        <f t="shared" si="0"/>
        <v>18</v>
      </c>
      <c r="L12" s="4">
        <v>40</v>
      </c>
      <c r="M12" s="153">
        <f ca="1">COUNTIF('Raw Data'!$B:$B,Calculations!L12)-COUNTIFS('Raw Data'!$B:$B,Calculations!L12,'Raw Data'!$O:$O,"No data")</f>
        <v>5</v>
      </c>
      <c r="N12" s="153">
        <f t="shared" si="1"/>
        <v>-100</v>
      </c>
    </row>
    <row r="13" spans="1:14" x14ac:dyDescent="0.2">
      <c r="A13" s="6"/>
      <c r="B13" s="208"/>
      <c r="C13" s="208"/>
      <c r="D13" s="208"/>
      <c r="E13" s="208"/>
      <c r="F13" s="208"/>
      <c r="G13" s="208"/>
      <c r="H13" s="208"/>
      <c r="I13" s="208"/>
      <c r="J13" s="208"/>
      <c r="L13" s="4">
        <v>41</v>
      </c>
      <c r="M13" s="153">
        <f ca="1">COUNTIF('Raw Data'!$B:$B,Calculations!L13)-COUNTIFS('Raw Data'!$B:$B,Calculations!L13,'Raw Data'!$O:$O,"No data")</f>
        <v>5</v>
      </c>
      <c r="N13" s="153">
        <f t="shared" si="1"/>
        <v>-100</v>
      </c>
    </row>
    <row r="14" spans="1:14" x14ac:dyDescent="0.2">
      <c r="A14" s="6"/>
      <c r="B14" s="208"/>
      <c r="C14" s="208"/>
      <c r="D14" s="208"/>
      <c r="E14" s="208"/>
      <c r="F14" s="208"/>
      <c r="G14" s="208"/>
      <c r="H14" s="208"/>
      <c r="I14" s="208"/>
      <c r="J14" s="208"/>
      <c r="L14" s="4">
        <v>42</v>
      </c>
      <c r="M14" s="153">
        <f ca="1">COUNTIF('Raw Data'!$B:$B,Calculations!L14)-COUNTIFS('Raw Data'!$B:$B,Calculations!L14,'Raw Data'!$O:$O,"No data")</f>
        <v>7</v>
      </c>
      <c r="N14" s="153">
        <f t="shared" si="1"/>
        <v>-100</v>
      </c>
    </row>
    <row r="15" spans="1:14" x14ac:dyDescent="0.2">
      <c r="A15" s="6"/>
      <c r="B15" s="208"/>
      <c r="C15" s="208"/>
      <c r="D15" s="208"/>
      <c r="E15" s="208"/>
      <c r="F15" s="208"/>
      <c r="G15" s="208"/>
      <c r="H15" s="208"/>
      <c r="I15" s="208"/>
      <c r="J15" s="208"/>
      <c r="L15" s="4">
        <v>43</v>
      </c>
      <c r="M15" s="153">
        <f ca="1">COUNTIF('Raw Data'!$B:$B,Calculations!L15)-COUNTIFS('Raw Data'!$B:$B,Calculations!L15,'Raw Data'!$O:$O,"No data")</f>
        <v>3</v>
      </c>
      <c r="N15" s="153">
        <f t="shared" si="1"/>
        <v>-100</v>
      </c>
    </row>
    <row r="16" spans="1:14" x14ac:dyDescent="0.2">
      <c r="A16" s="6"/>
      <c r="B16" s="208"/>
      <c r="C16" s="208"/>
      <c r="D16" s="208"/>
      <c r="E16" s="208"/>
      <c r="F16" s="208"/>
      <c r="G16" s="208"/>
      <c r="H16" s="208"/>
      <c r="I16" s="208"/>
      <c r="J16" s="208"/>
      <c r="L16" s="4">
        <v>44</v>
      </c>
      <c r="M16" s="153">
        <f ca="1">COUNTIF('Raw Data'!$B:$B,Calculations!L16)-COUNTIFS('Raw Data'!$B:$B,Calculations!L16,'Raw Data'!$O:$O,"No data")</f>
        <v>9</v>
      </c>
      <c r="N16" s="153">
        <f t="shared" si="1"/>
        <v>-100</v>
      </c>
    </row>
    <row r="17" spans="1:14" x14ac:dyDescent="0.2">
      <c r="A17" s="6"/>
      <c r="B17" s="208"/>
      <c r="C17" s="208"/>
      <c r="D17" s="208"/>
      <c r="E17" s="208"/>
      <c r="F17" s="208"/>
      <c r="G17" s="208"/>
      <c r="H17" s="208"/>
      <c r="I17" s="208"/>
      <c r="L17" s="4">
        <v>45</v>
      </c>
      <c r="M17" s="153">
        <f ca="1">COUNTIF('Raw Data'!$B:$B,Calculations!L17)-COUNTIFS('Raw Data'!$B:$B,Calculations!L17,'Raw Data'!$O:$O,"No data")</f>
        <v>13</v>
      </c>
      <c r="N17" s="153">
        <f t="shared" si="1"/>
        <v>-100</v>
      </c>
    </row>
    <row r="18" spans="1:14" x14ac:dyDescent="0.2">
      <c r="A18" s="6"/>
      <c r="B18" s="208"/>
      <c r="C18" s="208"/>
      <c r="D18" s="208"/>
      <c r="E18" s="208"/>
      <c r="F18" s="208"/>
      <c r="G18" s="208"/>
      <c r="H18" s="208"/>
      <c r="I18" s="208"/>
      <c r="L18" s="4">
        <v>46</v>
      </c>
      <c r="M18" s="153">
        <f ca="1">COUNTIF('Raw Data'!$B:$B,Calculations!L18)-COUNTIFS('Raw Data'!$B:$B,Calculations!L18,'Raw Data'!$O:$O,"No data")</f>
        <v>16</v>
      </c>
      <c r="N18" s="153">
        <f t="shared" si="1"/>
        <v>-100</v>
      </c>
    </row>
    <row r="19" spans="1:14" x14ac:dyDescent="0.2">
      <c r="A19" s="6"/>
      <c r="B19" s="208"/>
      <c r="C19" s="208"/>
      <c r="D19" s="208"/>
      <c r="E19" s="208"/>
      <c r="F19" s="208"/>
      <c r="G19" s="206" t="s">
        <v>2207</v>
      </c>
      <c r="H19" s="208"/>
      <c r="I19" s="208"/>
      <c r="L19" s="4">
        <v>47</v>
      </c>
      <c r="M19" s="153">
        <f ca="1">COUNTIF('Raw Data'!$B:$B,Calculations!L19)-COUNTIFS('Raw Data'!$B:$B,Calculations!L19,'Raw Data'!$O:$O,"No data")</f>
        <v>13</v>
      </c>
      <c r="N19" s="153">
        <f t="shared" si="1"/>
        <v>-100</v>
      </c>
    </row>
    <row r="20" spans="1:14" x14ac:dyDescent="0.2">
      <c r="A20" s="6"/>
      <c r="B20" s="208"/>
      <c r="C20" s="208"/>
      <c r="D20" s="208"/>
      <c r="E20" s="208"/>
      <c r="F20" s="208"/>
      <c r="G20" s="206" t="s">
        <v>2257</v>
      </c>
      <c r="H20" s="208"/>
      <c r="I20" s="208"/>
      <c r="L20" s="4">
        <v>48</v>
      </c>
      <c r="M20" s="153">
        <f ca="1">COUNTIF('Raw Data'!$B:$B,Calculations!L20)-COUNTIFS('Raw Data'!$B:$B,Calculations!L20,'Raw Data'!$O:$O,"No data")</f>
        <v>23</v>
      </c>
      <c r="N20" s="153">
        <f t="shared" si="1"/>
        <v>-100</v>
      </c>
    </row>
    <row r="21" spans="1:14" x14ac:dyDescent="0.2">
      <c r="A21" s="6"/>
      <c r="B21" s="208"/>
      <c r="C21" s="208"/>
      <c r="D21" s="208"/>
      <c r="E21" s="208"/>
      <c r="F21" s="208"/>
      <c r="G21" s="208"/>
      <c r="H21" s="208"/>
      <c r="I21" s="208"/>
      <c r="L21" s="4">
        <v>49</v>
      </c>
      <c r="M21" s="153">
        <f ca="1">COUNTIF('Raw Data'!$B:$B,Calculations!L21)-COUNTIFS('Raw Data'!$B:$B,Calculations!L21,'Raw Data'!$O:$O,"No data")</f>
        <v>13</v>
      </c>
      <c r="N21" s="153">
        <f t="shared" si="1"/>
        <v>-100</v>
      </c>
    </row>
    <row r="22" spans="1:14" x14ac:dyDescent="0.2">
      <c r="A22" s="6"/>
      <c r="B22" s="208"/>
      <c r="C22" s="208"/>
      <c r="D22" s="208"/>
      <c r="E22" s="208"/>
      <c r="F22" s="208"/>
      <c r="G22" s="208"/>
      <c r="H22" s="208"/>
      <c r="I22" s="208"/>
      <c r="L22" s="4">
        <v>50</v>
      </c>
      <c r="M22" s="153">
        <f ca="1">COUNTIF('Raw Data'!$B:$B,Calculations!L22)-COUNTIFS('Raw Data'!$B:$B,Calculations!L22,'Raw Data'!$O:$O,"No data")</f>
        <v>39</v>
      </c>
      <c r="N22" s="153">
        <f t="shared" si="1"/>
        <v>-100</v>
      </c>
    </row>
    <row r="23" spans="1:14" x14ac:dyDescent="0.2">
      <c r="A23" s="6"/>
      <c r="B23" s="208"/>
      <c r="C23" s="208"/>
      <c r="D23" s="208"/>
      <c r="E23" s="208"/>
      <c r="F23" s="208"/>
      <c r="I23" s="208"/>
      <c r="L23" s="4">
        <v>51</v>
      </c>
      <c r="M23" s="153">
        <f ca="1">COUNTIF('Raw Data'!$B:$B,Calculations!L23)-COUNTIFS('Raw Data'!$B:$B,Calculations!L23,'Raw Data'!$O:$O,"No data")</f>
        <v>25</v>
      </c>
      <c r="N23" s="153">
        <f t="shared" si="1"/>
        <v>-100</v>
      </c>
    </row>
    <row r="24" spans="1:14" x14ac:dyDescent="0.2">
      <c r="A24" s="6"/>
      <c r="B24" s="208"/>
      <c r="C24" s="208"/>
      <c r="D24" s="208"/>
      <c r="E24" s="208"/>
      <c r="F24" s="208"/>
      <c r="G24" s="208"/>
      <c r="H24" s="208"/>
      <c r="I24" s="208"/>
      <c r="J24" s="208"/>
      <c r="L24" s="4">
        <v>52</v>
      </c>
      <c r="M24" s="153">
        <f ca="1">COUNTIF('Raw Data'!$B:$B,Calculations!L24)-COUNTIFS('Raw Data'!$B:$B,Calculations!L24,'Raw Data'!$O:$O,"No data")</f>
        <v>33</v>
      </c>
      <c r="N24" s="153">
        <f t="shared" si="1"/>
        <v>-100</v>
      </c>
    </row>
    <row r="25" spans="1:14" x14ac:dyDescent="0.2">
      <c r="A25" s="6"/>
      <c r="B25" s="208"/>
      <c r="C25" s="208"/>
      <c r="D25" s="208"/>
      <c r="E25" s="208"/>
      <c r="F25" s="208"/>
      <c r="G25" s="208"/>
      <c r="H25" s="208"/>
      <c r="I25" s="208"/>
      <c r="J25" s="208"/>
      <c r="L25" s="4">
        <v>53</v>
      </c>
      <c r="M25" s="153">
        <f ca="1">COUNTIF('Raw Data'!$B:$B,Calculations!L25)-COUNTIFS('Raw Data'!$B:$B,Calculations!L25,'Raw Data'!$O:$O,"No data")</f>
        <v>25</v>
      </c>
      <c r="N25" s="153">
        <f t="shared" si="1"/>
        <v>-100</v>
      </c>
    </row>
    <row r="26" spans="1:14" x14ac:dyDescent="0.2">
      <c r="A26" s="6"/>
      <c r="B26" s="208"/>
      <c r="C26" s="208"/>
      <c r="D26" s="208"/>
      <c r="E26" s="208"/>
      <c r="F26" s="208"/>
      <c r="G26" s="208"/>
      <c r="H26" s="208"/>
      <c r="J26" s="208"/>
      <c r="L26" s="4">
        <v>54</v>
      </c>
      <c r="M26" s="153">
        <f ca="1">COUNTIF('Raw Data'!$B:$B,Calculations!L26)-COUNTIFS('Raw Data'!$B:$B,Calculations!L26,'Raw Data'!$O:$O,"No data")</f>
        <v>42</v>
      </c>
      <c r="N26" s="153">
        <f t="shared" si="1"/>
        <v>-100</v>
      </c>
    </row>
    <row r="27" spans="1:14" x14ac:dyDescent="0.2">
      <c r="A27" s="6"/>
      <c r="B27" s="208"/>
      <c r="C27" s="208"/>
      <c r="D27" s="208"/>
      <c r="E27" s="208"/>
      <c r="F27" s="208"/>
      <c r="G27" s="208"/>
      <c r="H27" s="208"/>
      <c r="I27" s="208"/>
      <c r="J27" s="208"/>
      <c r="L27" s="4">
        <v>55</v>
      </c>
      <c r="M27" s="153">
        <f ca="1">COUNTIF('Raw Data'!$B:$B,Calculations!L27)-COUNTIFS('Raw Data'!$B:$B,Calculations!L27,'Raw Data'!$O:$O,"No data")</f>
        <v>26</v>
      </c>
      <c r="N27" s="153">
        <f t="shared" si="1"/>
        <v>-100</v>
      </c>
    </row>
    <row r="28" spans="1:14" x14ac:dyDescent="0.2">
      <c r="A28" s="6"/>
      <c r="B28" s="208"/>
      <c r="C28" s="208"/>
      <c r="D28" s="208"/>
      <c r="E28" s="208"/>
      <c r="F28" s="208"/>
      <c r="G28" s="208"/>
      <c r="H28" s="208"/>
      <c r="I28" s="208"/>
      <c r="J28" s="208"/>
      <c r="L28" s="4">
        <v>56</v>
      </c>
      <c r="M28" s="153">
        <f ca="1">COUNTIF('Raw Data'!$B:$B,Calculations!L28)-COUNTIFS('Raw Data'!$B:$B,Calculations!L28,'Raw Data'!$O:$O,"No data")</f>
        <v>39</v>
      </c>
      <c r="N28" s="153">
        <f t="shared" si="1"/>
        <v>-100</v>
      </c>
    </row>
    <row r="29" spans="1:14" x14ac:dyDescent="0.2">
      <c r="A29" s="6"/>
      <c r="B29" s="208"/>
      <c r="C29" s="208"/>
      <c r="D29" s="208"/>
      <c r="E29" s="208"/>
      <c r="F29" s="208"/>
      <c r="G29" s="208"/>
      <c r="H29" s="208"/>
      <c r="I29" s="208"/>
      <c r="J29" s="208"/>
      <c r="L29" s="4">
        <v>57</v>
      </c>
      <c r="M29" s="153">
        <f ca="1">COUNTIF('Raw Data'!$B:$B,Calculations!L29)-COUNTIFS('Raw Data'!$B:$B,Calculations!L29,'Raw Data'!$O:$O,"No data")</f>
        <v>54</v>
      </c>
      <c r="N29" s="153">
        <f t="shared" si="1"/>
        <v>-100</v>
      </c>
    </row>
    <row r="30" spans="1:14" x14ac:dyDescent="0.2">
      <c r="A30" s="6"/>
      <c r="B30" s="208"/>
      <c r="C30" s="208"/>
      <c r="D30" s="208"/>
      <c r="E30" s="208"/>
      <c r="F30" s="208"/>
      <c r="G30" s="208"/>
      <c r="H30" s="208"/>
      <c r="I30" s="208"/>
      <c r="J30" s="208"/>
      <c r="L30" s="4">
        <v>58</v>
      </c>
      <c r="M30" s="153">
        <f ca="1">COUNTIF('Raw Data'!$B:$B,Calculations!L30)-COUNTIFS('Raw Data'!$B:$B,Calculations!L30,'Raw Data'!$O:$O,"No data")</f>
        <v>47</v>
      </c>
      <c r="N30" s="153">
        <f t="shared" si="1"/>
        <v>-100</v>
      </c>
    </row>
    <row r="31" spans="1:14" x14ac:dyDescent="0.2">
      <c r="A31" s="154"/>
      <c r="D31" s="208"/>
      <c r="E31" s="208"/>
      <c r="F31" s="208"/>
      <c r="G31" s="208"/>
      <c r="H31" s="208"/>
      <c r="I31" s="208"/>
      <c r="J31" s="208"/>
      <c r="L31" s="4">
        <v>59</v>
      </c>
      <c r="M31" s="153">
        <f ca="1">COUNTIF('Raw Data'!$B:$B,Calculations!L31)-COUNTIFS('Raw Data'!$B:$B,Calculations!L31,'Raw Data'!$O:$O,"No data")</f>
        <v>44</v>
      </c>
      <c r="N31" s="153">
        <f t="shared" si="1"/>
        <v>-100</v>
      </c>
    </row>
    <row r="32" spans="1:14" x14ac:dyDescent="0.2">
      <c r="A32" s="154"/>
      <c r="D32" s="208"/>
      <c r="E32" s="208"/>
      <c r="F32" s="208"/>
      <c r="G32" s="208"/>
      <c r="H32" s="208"/>
      <c r="I32" s="208"/>
      <c r="J32" s="208"/>
      <c r="L32" s="4">
        <v>60</v>
      </c>
      <c r="M32" s="153">
        <f ca="1">COUNTIF('Raw Data'!$B:$B,Calculations!L32)-COUNTIFS('Raw Data'!$B:$B,Calculations!L32,'Raw Data'!$O:$O,"No data")</f>
        <v>41</v>
      </c>
      <c r="N32" s="153">
        <f t="shared" si="1"/>
        <v>-100</v>
      </c>
    </row>
    <row r="33" spans="1:14" x14ac:dyDescent="0.2">
      <c r="A33" s="154"/>
      <c r="D33" s="208"/>
      <c r="E33" s="208"/>
      <c r="F33" s="208"/>
      <c r="G33" s="208"/>
      <c r="H33" s="208"/>
      <c r="I33" s="208"/>
      <c r="J33" s="208"/>
      <c r="L33" s="4">
        <v>61</v>
      </c>
      <c r="M33" s="153">
        <f ca="1">COUNTIF('Raw Data'!$B:$B,Calculations!L33)-COUNTIFS('Raw Data'!$B:$B,Calculations!L33,'Raw Data'!$O:$O,"No data")</f>
        <v>36</v>
      </c>
      <c r="N33" s="153">
        <f t="shared" si="1"/>
        <v>-100</v>
      </c>
    </row>
    <row r="34" spans="1:14" x14ac:dyDescent="0.2">
      <c r="A34" s="154"/>
      <c r="D34" s="208"/>
      <c r="E34" s="208"/>
      <c r="F34" s="208"/>
      <c r="G34" s="208"/>
      <c r="H34" s="208"/>
      <c r="I34" s="208"/>
      <c r="J34" s="208"/>
      <c r="L34" s="4">
        <v>62</v>
      </c>
      <c r="M34" s="153">
        <f ca="1">COUNTIF('Raw Data'!$B:$B,Calculations!L34)-COUNTIFS('Raw Data'!$B:$B,Calculations!L34,'Raw Data'!$O:$O,"No data")</f>
        <v>35</v>
      </c>
      <c r="N34" s="153">
        <f t="shared" si="1"/>
        <v>-100</v>
      </c>
    </row>
    <row r="35" spans="1:14" x14ac:dyDescent="0.2">
      <c r="A35" s="154"/>
      <c r="D35" s="208"/>
      <c r="E35" s="208"/>
      <c r="F35" s="208"/>
      <c r="G35" s="208"/>
      <c r="H35" s="208"/>
      <c r="I35" s="208"/>
      <c r="J35" s="208"/>
      <c r="L35" s="4">
        <v>63</v>
      </c>
      <c r="M35" s="153">
        <f ca="1">COUNTIF('Raw Data'!$B:$B,Calculations!L35)-COUNTIFS('Raw Data'!$B:$B,Calculations!L35,'Raw Data'!$O:$O,"No data")</f>
        <v>30</v>
      </c>
      <c r="N35" s="153">
        <f t="shared" si="1"/>
        <v>-100</v>
      </c>
    </row>
    <row r="36" spans="1:14" x14ac:dyDescent="0.2">
      <c r="A36" s="154"/>
      <c r="D36" s="208"/>
      <c r="E36" s="208"/>
      <c r="F36" s="208"/>
      <c r="G36" s="208"/>
      <c r="H36" s="208"/>
      <c r="I36" s="208"/>
      <c r="J36" s="208"/>
      <c r="L36" s="4">
        <v>64</v>
      </c>
      <c r="M36" s="153">
        <f ca="1">COUNTIF('Raw Data'!$B:$B,Calculations!L36)-COUNTIFS('Raw Data'!$B:$B,Calculations!L36,'Raw Data'!$O:$O,"No data")</f>
        <v>35</v>
      </c>
      <c r="N36" s="153">
        <f t="shared" si="1"/>
        <v>-100</v>
      </c>
    </row>
    <row r="37" spans="1:14" x14ac:dyDescent="0.2">
      <c r="A37" s="154"/>
      <c r="D37" s="208"/>
      <c r="E37" s="208"/>
      <c r="F37" s="208"/>
      <c r="G37" s="208"/>
      <c r="H37" s="208"/>
      <c r="I37" s="208"/>
      <c r="J37" s="208"/>
      <c r="L37" s="4">
        <v>65</v>
      </c>
      <c r="M37" s="153">
        <f ca="1">COUNTIF('Raw Data'!$B:$B,Calculations!L37)-COUNTIFS('Raw Data'!$B:$B,Calculations!L37,'Raw Data'!$O:$O,"No data")</f>
        <v>27</v>
      </c>
      <c r="N37" s="153">
        <f t="shared" si="1"/>
        <v>-100</v>
      </c>
    </row>
    <row r="38" spans="1:14" x14ac:dyDescent="0.2">
      <c r="A38" s="154"/>
      <c r="D38" s="208"/>
      <c r="E38" s="208"/>
      <c r="F38" s="208"/>
      <c r="G38" s="208"/>
      <c r="H38" s="208"/>
      <c r="I38" s="208"/>
      <c r="J38" s="208"/>
      <c r="L38" s="4">
        <v>66</v>
      </c>
      <c r="M38" s="153">
        <f ca="1">COUNTIF('Raw Data'!$B:$B,Calculations!L38)-COUNTIFS('Raw Data'!$B:$B,Calculations!L38,'Raw Data'!$O:$O,"No data")</f>
        <v>17</v>
      </c>
      <c r="N38" s="153">
        <f t="shared" si="1"/>
        <v>-100</v>
      </c>
    </row>
    <row r="39" spans="1:14" x14ac:dyDescent="0.2">
      <c r="A39" s="154"/>
      <c r="D39" s="208"/>
      <c r="E39" s="208"/>
      <c r="F39" s="208"/>
      <c r="G39" s="208"/>
      <c r="H39" s="208"/>
      <c r="I39" s="208"/>
      <c r="J39" s="208"/>
      <c r="L39" s="4">
        <v>67</v>
      </c>
      <c r="M39" s="153">
        <f ca="1">COUNTIF('Raw Data'!$B:$B,Calculations!L39)-COUNTIFS('Raw Data'!$B:$B,Calculations!L39,'Raw Data'!$O:$O,"No data")</f>
        <v>19</v>
      </c>
      <c r="N39" s="153">
        <f t="shared" si="1"/>
        <v>-100</v>
      </c>
    </row>
    <row r="40" spans="1:14" x14ac:dyDescent="0.2">
      <c r="A40" s="154"/>
      <c r="D40" s="208"/>
      <c r="E40" s="208"/>
      <c r="F40" s="208"/>
      <c r="G40" s="208"/>
      <c r="H40" s="208"/>
      <c r="I40" s="208"/>
      <c r="J40" s="208"/>
      <c r="L40" s="4">
        <v>68</v>
      </c>
      <c r="M40" s="153">
        <f ca="1">COUNTIF('Raw Data'!$B:$B,Calculations!L40)-COUNTIFS('Raw Data'!$B:$B,Calculations!L40,'Raw Data'!$O:$O,"No data")</f>
        <v>18</v>
      </c>
      <c r="N40" s="153">
        <f t="shared" si="1"/>
        <v>-100</v>
      </c>
    </row>
    <row r="41" spans="1:14" x14ac:dyDescent="0.2">
      <c r="A41" s="154"/>
      <c r="D41" s="208"/>
      <c r="E41" s="208"/>
      <c r="F41" s="208"/>
      <c r="G41" s="208"/>
      <c r="H41" s="208"/>
      <c r="I41" s="208"/>
      <c r="J41" s="208"/>
      <c r="L41" s="4">
        <v>69</v>
      </c>
      <c r="M41" s="153">
        <f ca="1">COUNTIF('Raw Data'!$B:$B,Calculations!L41)-COUNTIFS('Raw Data'!$B:$B,Calculations!L41,'Raw Data'!$O:$O,"No data")</f>
        <v>8</v>
      </c>
      <c r="N41" s="153">
        <f t="shared" si="1"/>
        <v>-100</v>
      </c>
    </row>
    <row r="42" spans="1:14" x14ac:dyDescent="0.2">
      <c r="A42" s="154"/>
      <c r="D42" s="208"/>
      <c r="E42" s="208"/>
      <c r="F42" s="208"/>
      <c r="G42" s="208"/>
      <c r="H42" s="208"/>
      <c r="I42" s="208"/>
      <c r="J42" s="208"/>
      <c r="L42" s="4">
        <v>70</v>
      </c>
      <c r="M42" s="153">
        <f ca="1">COUNTIF('Raw Data'!$B:$B,Calculations!L42)-COUNTIFS('Raw Data'!$B:$B,Calculations!L42,'Raw Data'!$O:$O,"No data")</f>
        <v>12</v>
      </c>
      <c r="N42" s="153">
        <f t="shared" si="1"/>
        <v>-100</v>
      </c>
    </row>
    <row r="43" spans="1:14" x14ac:dyDescent="0.2">
      <c r="A43" s="154"/>
      <c r="D43" s="208"/>
      <c r="E43" s="208"/>
      <c r="F43" s="208"/>
      <c r="G43" s="208"/>
      <c r="H43" s="208"/>
      <c r="I43" s="208"/>
      <c r="J43" s="208"/>
      <c r="L43" s="4">
        <v>71</v>
      </c>
      <c r="M43" s="153">
        <f ca="1">COUNTIF('Raw Data'!$B:$B,Calculations!L43)-COUNTIFS('Raw Data'!$B:$B,Calculations!L43,'Raw Data'!$O:$O,"No data")</f>
        <v>7</v>
      </c>
      <c r="N43" s="153">
        <f t="shared" si="1"/>
        <v>-100</v>
      </c>
    </row>
    <row r="44" spans="1:14" x14ac:dyDescent="0.2">
      <c r="A44" s="154"/>
      <c r="D44" s="208"/>
      <c r="E44" s="208"/>
      <c r="F44" s="208"/>
      <c r="G44" s="208"/>
      <c r="H44" s="208"/>
      <c r="I44" s="208"/>
      <c r="J44" s="208"/>
      <c r="L44" s="4">
        <v>72</v>
      </c>
      <c r="M44" s="153">
        <f ca="1">COUNTIF('Raw Data'!$B:$B,Calculations!L44)-COUNTIFS('Raw Data'!$B:$B,Calculations!L44,'Raw Data'!$O:$O,"No data")</f>
        <v>9</v>
      </c>
      <c r="N44" s="153">
        <f t="shared" si="1"/>
        <v>-100</v>
      </c>
    </row>
    <row r="45" spans="1:14" x14ac:dyDescent="0.2">
      <c r="A45" s="154"/>
      <c r="D45" s="208"/>
      <c r="E45" s="208"/>
      <c r="F45" s="208"/>
      <c r="G45" s="208"/>
      <c r="H45" s="208"/>
      <c r="I45" s="208"/>
      <c r="J45" s="208"/>
      <c r="L45" s="4">
        <v>73</v>
      </c>
      <c r="M45" s="153">
        <f ca="1">COUNTIF('Raw Data'!$B:$B,Calculations!L45)-COUNTIFS('Raw Data'!$B:$B,Calculations!L45,'Raw Data'!$O:$O,"No data")</f>
        <v>7</v>
      </c>
      <c r="N45" s="153">
        <f t="shared" si="1"/>
        <v>-100</v>
      </c>
    </row>
    <row r="46" spans="1:14" x14ac:dyDescent="0.2">
      <c r="A46" s="154"/>
      <c r="D46" s="208"/>
      <c r="E46" s="208"/>
      <c r="F46" s="208"/>
      <c r="G46" s="208"/>
      <c r="H46" s="208"/>
      <c r="I46" s="208"/>
      <c r="J46" s="208"/>
      <c r="L46" s="4">
        <v>74</v>
      </c>
      <c r="M46" s="153">
        <f ca="1">COUNTIF('Raw Data'!$B:$B,Calculations!L46)-COUNTIFS('Raw Data'!$B:$B,Calculations!L46,'Raw Data'!$O:$O,"No data")</f>
        <v>5</v>
      </c>
      <c r="N46" s="153">
        <f t="shared" si="1"/>
        <v>-100</v>
      </c>
    </row>
    <row r="47" spans="1:14" x14ac:dyDescent="0.2">
      <c r="A47" s="154"/>
      <c r="D47" s="208"/>
      <c r="E47" s="208"/>
      <c r="F47" s="208"/>
      <c r="G47" s="208"/>
      <c r="H47" s="208"/>
      <c r="I47" s="208"/>
      <c r="J47" s="208"/>
      <c r="L47" s="4">
        <v>75</v>
      </c>
      <c r="M47" s="153">
        <f ca="1">COUNTIF('Raw Data'!$B:$B,Calculations!L47)-COUNTIFS('Raw Data'!$B:$B,Calculations!L47,'Raw Data'!$O:$O,"No data")</f>
        <v>4</v>
      </c>
      <c r="N47" s="153">
        <f t="shared" si="1"/>
        <v>-100</v>
      </c>
    </row>
    <row r="48" spans="1:14" x14ac:dyDescent="0.2">
      <c r="A48" s="154"/>
      <c r="D48" s="208"/>
      <c r="E48" s="208"/>
      <c r="F48" s="208"/>
      <c r="G48" s="208"/>
      <c r="H48" s="208"/>
      <c r="I48" s="208"/>
      <c r="J48" s="208"/>
      <c r="L48" s="4">
        <v>76</v>
      </c>
      <c r="M48" s="153">
        <f ca="1">COUNTIF('Raw Data'!$B:$B,Calculations!L48)-COUNTIFS('Raw Data'!$B:$B,Calculations!L48,'Raw Data'!$O:$O,"No data")</f>
        <v>5</v>
      </c>
      <c r="N48" s="153">
        <f t="shared" si="1"/>
        <v>-100</v>
      </c>
    </row>
    <row r="49" spans="1:14" x14ac:dyDescent="0.2">
      <c r="A49" s="154"/>
      <c r="D49" s="208"/>
      <c r="E49" s="208"/>
      <c r="F49" s="208"/>
      <c r="G49" s="208"/>
      <c r="H49" s="208"/>
      <c r="I49" s="208"/>
      <c r="J49" s="208"/>
      <c r="L49" s="4">
        <v>77</v>
      </c>
      <c r="M49" s="153">
        <f ca="1">COUNTIF('Raw Data'!$B:$B,Calculations!L49)-COUNTIFS('Raw Data'!$B:$B,Calculations!L49,'Raw Data'!$O:$O,"No data")</f>
        <v>0</v>
      </c>
      <c r="N49" s="153">
        <f t="shared" si="1"/>
        <v>-100</v>
      </c>
    </row>
    <row r="50" spans="1:14" x14ac:dyDescent="0.2">
      <c r="A50" s="154"/>
      <c r="D50" s="208"/>
      <c r="E50" s="208"/>
      <c r="F50" s="208"/>
      <c r="G50" s="208"/>
      <c r="H50" s="208"/>
      <c r="I50" s="208"/>
      <c r="J50" s="208"/>
      <c r="L50" s="4">
        <v>78</v>
      </c>
      <c r="M50" s="153">
        <f ca="1">COUNTIF('Raw Data'!$B:$B,Calculations!L50)-COUNTIFS('Raw Data'!$B:$B,Calculations!L50,'Raw Data'!$O:$O,"No data")</f>
        <v>3</v>
      </c>
      <c r="N50" s="153">
        <f t="shared" si="1"/>
        <v>-100</v>
      </c>
    </row>
    <row r="51" spans="1:14" x14ac:dyDescent="0.2">
      <c r="A51" s="154"/>
      <c r="D51" s="208"/>
      <c r="E51" s="208"/>
      <c r="F51" s="208"/>
      <c r="G51" s="208"/>
      <c r="H51" s="208"/>
      <c r="I51" s="208"/>
      <c r="J51" s="208"/>
      <c r="L51" s="4">
        <v>79</v>
      </c>
      <c r="M51" s="153">
        <f>COUNTIF('Raw Data'!$B:$B,Calculations!L51)-COUNTIFS('Raw Data'!$B:$B,Calculations!L51,'Raw Data'!$O:$O,"No data")</f>
        <v>0</v>
      </c>
      <c r="N51" s="153">
        <f t="shared" si="1"/>
        <v>-100</v>
      </c>
    </row>
    <row r="52" spans="1:14" x14ac:dyDescent="0.2">
      <c r="A52" s="154"/>
      <c r="D52" s="208"/>
      <c r="E52" s="208"/>
      <c r="F52" s="208"/>
      <c r="G52" s="208"/>
      <c r="H52" s="208"/>
      <c r="I52" s="208"/>
      <c r="J52" s="208"/>
      <c r="L52" s="4" t="s">
        <v>2284</v>
      </c>
      <c r="M52" s="153">
        <f>COUNTIF('Raw Data'!$B:$B,"&gt;=80")-COUNTIFS('Raw Data'!$B:$B,"&gt;=80",'Raw Data'!$O:$O,"No data")</f>
        <v>0</v>
      </c>
      <c r="N52" s="153">
        <f t="shared" si="1"/>
        <v>50</v>
      </c>
    </row>
    <row r="53" spans="1:14" x14ac:dyDescent="0.2">
      <c r="A53" s="154"/>
      <c r="D53" s="208"/>
      <c r="E53" s="208"/>
      <c r="F53" s="208"/>
      <c r="G53" s="208"/>
      <c r="H53" s="208"/>
      <c r="I53" s="208"/>
      <c r="J53" s="208"/>
    </row>
    <row r="54" spans="1:14" s="109" customFormat="1" x14ac:dyDescent="0.2">
      <c r="A54" s="108" t="s">
        <v>2198</v>
      </c>
    </row>
    <row r="55" spans="1:14" s="88" customFormat="1" x14ac:dyDescent="0.2">
      <c r="A55" s="86"/>
    </row>
    <row r="56" spans="1:14" s="88" customFormat="1" x14ac:dyDescent="0.2">
      <c r="A56" s="209" t="s">
        <v>2241</v>
      </c>
    </row>
    <row r="57" spans="1:14" s="88" customFormat="1" x14ac:dyDescent="0.2">
      <c r="A57" s="210" t="s">
        <v>518</v>
      </c>
      <c r="B57" s="211">
        <f>'HEALTH PROFILE'!E28</f>
        <v>0</v>
      </c>
    </row>
    <row r="58" spans="1:14" s="88" customFormat="1" x14ac:dyDescent="0.2">
      <c r="A58" s="210" t="s">
        <v>2159</v>
      </c>
      <c r="B58" s="211">
        <f>'HEALTH PROFILE'!E31</f>
        <v>0</v>
      </c>
      <c r="C58" s="125"/>
    </row>
    <row r="59" spans="1:14" s="88" customFormat="1" x14ac:dyDescent="0.2">
      <c r="A59" s="210" t="s">
        <v>2236</v>
      </c>
      <c r="B59" s="211">
        <f>'HEALTH PROFILE'!E34</f>
        <v>0</v>
      </c>
    </row>
    <row r="60" spans="1:14" s="88" customFormat="1" x14ac:dyDescent="0.2">
      <c r="A60" s="210" t="s">
        <v>2235</v>
      </c>
      <c r="B60" s="211">
        <f>'HEALTH PROFILE'!E35</f>
        <v>0</v>
      </c>
    </row>
    <row r="61" spans="1:14" s="88" customFormat="1" x14ac:dyDescent="0.2">
      <c r="A61" s="210" t="s">
        <v>2234</v>
      </c>
      <c r="B61" s="211">
        <f>'HEALTH PROFILE'!E36</f>
        <v>0</v>
      </c>
    </row>
    <row r="62" spans="1:14" s="88" customFormat="1" x14ac:dyDescent="0.2"/>
    <row r="63" spans="1:14" s="88" customFormat="1" x14ac:dyDescent="0.2">
      <c r="A63" s="210" t="s">
        <v>2240</v>
      </c>
      <c r="B63" s="212" t="e">
        <f>IF('HEALTH PROFILE'!E39="",VLOOKUP(5,$A$67:$L$80,2,FALSE),'HEALTH PROFILE'!E39)</f>
        <v>#N/A</v>
      </c>
      <c r="C63" s="212" t="str">
        <f>IF('HEALTH PROFILE'!E39&lt;&gt;"","(User)","(Estimated)")</f>
        <v>(Estimated)</v>
      </c>
    </row>
    <row r="64" spans="1:14" s="88" customFormat="1" x14ac:dyDescent="0.2">
      <c r="A64" s="86"/>
    </row>
    <row r="65" spans="1:12" x14ac:dyDescent="0.2">
      <c r="A65" s="269" t="s">
        <v>2300</v>
      </c>
    </row>
    <row r="66" spans="1:12" x14ac:dyDescent="0.2">
      <c r="A66" s="207" t="s">
        <v>2237</v>
      </c>
      <c r="B66" s="207" t="s">
        <v>520</v>
      </c>
      <c r="C66" s="207" t="s">
        <v>2156</v>
      </c>
      <c r="D66" s="207" t="s">
        <v>2157</v>
      </c>
      <c r="E66" s="207" t="s">
        <v>2158</v>
      </c>
      <c r="F66" s="207" t="s">
        <v>518</v>
      </c>
      <c r="G66" s="207" t="s">
        <v>2159</v>
      </c>
      <c r="H66" s="207" t="s">
        <v>2156</v>
      </c>
      <c r="I66" s="207" t="s">
        <v>2157</v>
      </c>
      <c r="J66" s="207" t="s">
        <v>2158</v>
      </c>
      <c r="K66" s="207" t="s">
        <v>518</v>
      </c>
      <c r="L66" s="207" t="s">
        <v>2159</v>
      </c>
    </row>
    <row r="67" spans="1:12" x14ac:dyDescent="0.2">
      <c r="A67" s="153">
        <f t="shared" ref="A67:A80" si="2">SUM(H67:L67)</f>
        <v>2</v>
      </c>
      <c r="B67" s="213" t="s">
        <v>2152</v>
      </c>
      <c r="C67" s="153" t="s">
        <v>2082</v>
      </c>
      <c r="D67" s="153" t="s">
        <v>2209</v>
      </c>
      <c r="E67" s="153" t="s">
        <v>2210</v>
      </c>
      <c r="F67" s="153" t="s">
        <v>2211</v>
      </c>
      <c r="G67" s="153" t="s">
        <v>2213</v>
      </c>
      <c r="H67" s="153">
        <f>IF(C67=$B$59,1,0)</f>
        <v>0</v>
      </c>
      <c r="I67" s="153">
        <f>IF(D67=$B$60,1,0)</f>
        <v>0</v>
      </c>
      <c r="J67" s="153">
        <f>IF(E67=$B$61,1,0)</f>
        <v>0</v>
      </c>
      <c r="K67" s="153">
        <f>IF(INT($B$57)&lt;10,1,0)</f>
        <v>1</v>
      </c>
      <c r="L67" s="153">
        <f>IF(INT($B$58)&lt;=6,1,0)</f>
        <v>1</v>
      </c>
    </row>
    <row r="68" spans="1:12" x14ac:dyDescent="0.2">
      <c r="A68" s="153">
        <f t="shared" si="2"/>
        <v>2</v>
      </c>
      <c r="B68" s="213" t="s">
        <v>2152</v>
      </c>
      <c r="C68" s="153" t="s">
        <v>2212</v>
      </c>
      <c r="D68" s="153" t="s">
        <v>2209</v>
      </c>
      <c r="E68" s="153" t="s">
        <v>2210</v>
      </c>
      <c r="F68" s="153" t="s">
        <v>2211</v>
      </c>
      <c r="G68" s="153" t="s">
        <v>2213</v>
      </c>
      <c r="H68" s="153">
        <f t="shared" ref="H68:H80" si="3">IF(C68=$B$59,1,0)</f>
        <v>0</v>
      </c>
      <c r="I68" s="153">
        <f t="shared" ref="I68:I80" si="4">IF(D68=$B$60,1,0)</f>
        <v>0</v>
      </c>
      <c r="J68" s="153">
        <f t="shared" ref="J68:J80" si="5">IF(E68=$B$61,1,0)</f>
        <v>0</v>
      </c>
      <c r="K68" s="153">
        <f>IF(INT($B$57)&lt;10,1,0)</f>
        <v>1</v>
      </c>
      <c r="L68" s="153">
        <f>IF(INT($B$58)&lt;=6,1,0)</f>
        <v>1</v>
      </c>
    </row>
    <row r="69" spans="1:12" x14ac:dyDescent="0.2">
      <c r="A69" s="153">
        <f t="shared" si="2"/>
        <v>2</v>
      </c>
      <c r="B69" s="213" t="s">
        <v>2153</v>
      </c>
      <c r="C69" s="153" t="s">
        <v>2082</v>
      </c>
      <c r="D69" s="153" t="s">
        <v>2209</v>
      </c>
      <c r="E69" s="153" t="s">
        <v>2210</v>
      </c>
      <c r="F69" s="153" t="s">
        <v>2214</v>
      </c>
      <c r="G69" s="153" t="s">
        <v>2215</v>
      </c>
      <c r="H69" s="153">
        <f t="shared" si="3"/>
        <v>0</v>
      </c>
      <c r="I69" s="153">
        <f t="shared" si="4"/>
        <v>0</v>
      </c>
      <c r="J69" s="153">
        <f t="shared" si="5"/>
        <v>0</v>
      </c>
      <c r="K69" s="153">
        <f>IF(INT($B$57)&lt;20,1,0)</f>
        <v>1</v>
      </c>
      <c r="L69" s="153">
        <f>IF(INT($B$58)&lt;=7,1,0)</f>
        <v>1</v>
      </c>
    </row>
    <row r="70" spans="1:12" x14ac:dyDescent="0.2">
      <c r="A70" s="153">
        <f t="shared" si="2"/>
        <v>1</v>
      </c>
      <c r="B70" s="213" t="s">
        <v>2153</v>
      </c>
      <c r="C70" s="153" t="s">
        <v>2082</v>
      </c>
      <c r="D70" s="153" t="s">
        <v>2209</v>
      </c>
      <c r="E70" s="153" t="s">
        <v>2210</v>
      </c>
      <c r="F70" s="153" t="s">
        <v>2217</v>
      </c>
      <c r="G70" s="153" t="s">
        <v>2213</v>
      </c>
      <c r="H70" s="153">
        <f t="shared" si="3"/>
        <v>0</v>
      </c>
      <c r="I70" s="153">
        <f t="shared" si="4"/>
        <v>0</v>
      </c>
      <c r="J70" s="153">
        <f t="shared" si="5"/>
        <v>0</v>
      </c>
      <c r="K70" s="153">
        <f>IF(INT($B$57)&gt;=10,IF(INT($B$57)&lt;20,1,0),0)</f>
        <v>0</v>
      </c>
      <c r="L70" s="153">
        <f>IF(INT($B$58)&lt;=6,1,0)</f>
        <v>1</v>
      </c>
    </row>
    <row r="71" spans="1:12" x14ac:dyDescent="0.2">
      <c r="A71" s="153">
        <f t="shared" si="2"/>
        <v>2</v>
      </c>
      <c r="B71" s="213" t="s">
        <v>2153</v>
      </c>
      <c r="C71" s="153" t="s">
        <v>2212</v>
      </c>
      <c r="D71" s="153" t="s">
        <v>2209</v>
      </c>
      <c r="E71" s="153" t="s">
        <v>2210</v>
      </c>
      <c r="F71" s="153" t="s">
        <v>2214</v>
      </c>
      <c r="G71" s="153" t="s">
        <v>2215</v>
      </c>
      <c r="H71" s="153">
        <f t="shared" si="3"/>
        <v>0</v>
      </c>
      <c r="I71" s="153">
        <f t="shared" si="4"/>
        <v>0</v>
      </c>
      <c r="J71" s="153">
        <f t="shared" si="5"/>
        <v>0</v>
      </c>
      <c r="K71" s="153">
        <f>IF(INT($B$57)&lt;20,1,0)</f>
        <v>1</v>
      </c>
      <c r="L71" s="153">
        <f t="shared" ref="L71:L72" si="6">IF(INT($B$58)&lt;=7,1,0)</f>
        <v>1</v>
      </c>
    </row>
    <row r="72" spans="1:12" x14ac:dyDescent="0.2">
      <c r="A72" s="153">
        <f t="shared" si="2"/>
        <v>2</v>
      </c>
      <c r="B72" s="213" t="s">
        <v>2153</v>
      </c>
      <c r="C72" s="153" t="s">
        <v>2216</v>
      </c>
      <c r="D72" s="153" t="s">
        <v>2209</v>
      </c>
      <c r="E72" s="153" t="s">
        <v>2210</v>
      </c>
      <c r="F72" s="153" t="s">
        <v>2214</v>
      </c>
      <c r="G72" s="153" t="s">
        <v>2215</v>
      </c>
      <c r="H72" s="153">
        <f t="shared" si="3"/>
        <v>0</v>
      </c>
      <c r="I72" s="153">
        <f t="shared" si="4"/>
        <v>0</v>
      </c>
      <c r="J72" s="153">
        <f t="shared" si="5"/>
        <v>0</v>
      </c>
      <c r="K72" s="153">
        <f>IF(INT($B$57)&lt;20,1,0)</f>
        <v>1</v>
      </c>
      <c r="L72" s="153">
        <f t="shared" si="6"/>
        <v>1</v>
      </c>
    </row>
    <row r="73" spans="1:12" x14ac:dyDescent="0.2">
      <c r="A73" s="153">
        <f t="shared" si="2"/>
        <v>2</v>
      </c>
      <c r="B73" s="213" t="s">
        <v>2153</v>
      </c>
      <c r="C73" s="153" t="s">
        <v>2218</v>
      </c>
      <c r="D73" s="153" t="s">
        <v>2209</v>
      </c>
      <c r="E73" s="153" t="s">
        <v>2210</v>
      </c>
      <c r="F73" s="153" t="s">
        <v>2219</v>
      </c>
      <c r="G73" s="153" t="s">
        <v>2219</v>
      </c>
      <c r="H73" s="153">
        <f t="shared" si="3"/>
        <v>0</v>
      </c>
      <c r="I73" s="153">
        <f t="shared" si="4"/>
        <v>0</v>
      </c>
      <c r="J73" s="153">
        <f t="shared" si="5"/>
        <v>0</v>
      </c>
      <c r="K73" s="153">
        <v>1</v>
      </c>
      <c r="L73" s="153">
        <v>1</v>
      </c>
    </row>
    <row r="74" spans="1:12" x14ac:dyDescent="0.2">
      <c r="A74" s="153">
        <f t="shared" si="2"/>
        <v>1</v>
      </c>
      <c r="B74" s="213" t="s">
        <v>2153</v>
      </c>
      <c r="C74" s="153" t="s">
        <v>2082</v>
      </c>
      <c r="D74" s="153" t="s">
        <v>2209</v>
      </c>
      <c r="E74" s="153" t="s">
        <v>2210</v>
      </c>
      <c r="F74" s="153" t="s">
        <v>2220</v>
      </c>
      <c r="G74" s="153" t="s">
        <v>2219</v>
      </c>
      <c r="H74" s="153">
        <f t="shared" si="3"/>
        <v>0</v>
      </c>
      <c r="I74" s="153">
        <f t="shared" si="4"/>
        <v>0</v>
      </c>
      <c r="J74" s="153">
        <f t="shared" si="5"/>
        <v>0</v>
      </c>
      <c r="K74" s="153">
        <f>IF(INT($B$57)&gt;=10,1,0)</f>
        <v>0</v>
      </c>
      <c r="L74" s="153">
        <v>1</v>
      </c>
    </row>
    <row r="75" spans="1:12" x14ac:dyDescent="0.2">
      <c r="A75" s="153">
        <f t="shared" si="2"/>
        <v>1</v>
      </c>
      <c r="B75" s="213" t="s">
        <v>2153</v>
      </c>
      <c r="C75" s="153" t="s">
        <v>2083</v>
      </c>
      <c r="D75" s="153" t="s">
        <v>2209</v>
      </c>
      <c r="E75" s="153" t="s">
        <v>2210</v>
      </c>
      <c r="F75" s="153" t="s">
        <v>2220</v>
      </c>
      <c r="G75" s="153" t="s">
        <v>2219</v>
      </c>
      <c r="H75" s="153">
        <f t="shared" si="3"/>
        <v>0</v>
      </c>
      <c r="I75" s="153">
        <f t="shared" si="4"/>
        <v>0</v>
      </c>
      <c r="J75" s="153">
        <f t="shared" si="5"/>
        <v>0</v>
      </c>
      <c r="K75" s="153">
        <f>IF(INT($B$57)&gt;=10,1,0)</f>
        <v>0</v>
      </c>
      <c r="L75" s="153">
        <v>1</v>
      </c>
    </row>
    <row r="76" spans="1:12" x14ac:dyDescent="0.2">
      <c r="A76" s="153">
        <f t="shared" si="2"/>
        <v>1</v>
      </c>
      <c r="B76" s="213" t="s">
        <v>2153</v>
      </c>
      <c r="C76" s="153" t="s">
        <v>2082</v>
      </c>
      <c r="D76" s="153" t="s">
        <v>2209</v>
      </c>
      <c r="E76" s="153" t="s">
        <v>2210</v>
      </c>
      <c r="F76" s="153" t="s">
        <v>2219</v>
      </c>
      <c r="G76" s="153" t="s">
        <v>2221</v>
      </c>
      <c r="H76" s="153">
        <f t="shared" si="3"/>
        <v>0</v>
      </c>
      <c r="I76" s="153">
        <f t="shared" si="4"/>
        <v>0</v>
      </c>
      <c r="J76" s="153">
        <f t="shared" si="5"/>
        <v>0</v>
      </c>
      <c r="K76" s="153">
        <v>1</v>
      </c>
      <c r="L76" s="153">
        <f>IF(INT($B$58)&gt;=8,1,0)</f>
        <v>0</v>
      </c>
    </row>
    <row r="77" spans="1:12" x14ac:dyDescent="0.2">
      <c r="A77" s="153">
        <f t="shared" si="2"/>
        <v>1</v>
      </c>
      <c r="B77" s="213" t="s">
        <v>2153</v>
      </c>
      <c r="C77" s="153" t="s">
        <v>2083</v>
      </c>
      <c r="D77" s="153" t="s">
        <v>2209</v>
      </c>
      <c r="E77" s="153" t="s">
        <v>2210</v>
      </c>
      <c r="F77" s="153" t="s">
        <v>2219</v>
      </c>
      <c r="G77" s="153" t="s">
        <v>2221</v>
      </c>
      <c r="H77" s="153">
        <f t="shared" si="3"/>
        <v>0</v>
      </c>
      <c r="I77" s="153">
        <f t="shared" si="4"/>
        <v>0</v>
      </c>
      <c r="J77" s="153">
        <f t="shared" si="5"/>
        <v>0</v>
      </c>
      <c r="K77" s="153">
        <v>1</v>
      </c>
      <c r="L77" s="153">
        <f>IF(INT($B$58)&gt;=8,1,0)</f>
        <v>0</v>
      </c>
    </row>
    <row r="78" spans="1:12" x14ac:dyDescent="0.2">
      <c r="A78" s="153">
        <f t="shared" si="2"/>
        <v>2</v>
      </c>
      <c r="B78" s="213" t="s">
        <v>2154</v>
      </c>
      <c r="C78" s="153" t="s">
        <v>2084</v>
      </c>
      <c r="D78" s="153" t="s">
        <v>2209</v>
      </c>
      <c r="E78" s="153" t="s">
        <v>2210</v>
      </c>
      <c r="F78" s="153" t="s">
        <v>2219</v>
      </c>
      <c r="G78" s="153" t="s">
        <v>2219</v>
      </c>
      <c r="H78" s="153">
        <f t="shared" si="3"/>
        <v>0</v>
      </c>
      <c r="I78" s="153">
        <f t="shared" si="4"/>
        <v>0</v>
      </c>
      <c r="J78" s="153">
        <f t="shared" si="5"/>
        <v>0</v>
      </c>
      <c r="K78" s="153">
        <v>1</v>
      </c>
      <c r="L78" s="153">
        <v>1</v>
      </c>
    </row>
    <row r="79" spans="1:12" x14ac:dyDescent="0.2">
      <c r="A79" s="153">
        <f t="shared" si="2"/>
        <v>2</v>
      </c>
      <c r="B79" s="213" t="s">
        <v>2155</v>
      </c>
      <c r="C79" s="153" t="s">
        <v>2219</v>
      </c>
      <c r="D79" s="153" t="s">
        <v>2222</v>
      </c>
      <c r="E79" s="153" t="s">
        <v>2210</v>
      </c>
      <c r="F79" s="153" t="s">
        <v>2219</v>
      </c>
      <c r="G79" s="153" t="s">
        <v>2219</v>
      </c>
      <c r="H79" s="153">
        <f t="shared" si="3"/>
        <v>0</v>
      </c>
      <c r="I79" s="153">
        <f t="shared" si="4"/>
        <v>0</v>
      </c>
      <c r="J79" s="153">
        <f t="shared" si="5"/>
        <v>0</v>
      </c>
      <c r="K79" s="153">
        <v>1</v>
      </c>
      <c r="L79" s="153">
        <v>1</v>
      </c>
    </row>
    <row r="80" spans="1:12" x14ac:dyDescent="0.2">
      <c r="A80" s="153">
        <f t="shared" si="2"/>
        <v>2</v>
      </c>
      <c r="B80" s="213" t="s">
        <v>2155</v>
      </c>
      <c r="C80" s="153" t="s">
        <v>2219</v>
      </c>
      <c r="D80" s="153" t="s">
        <v>2219</v>
      </c>
      <c r="E80" s="153" t="s">
        <v>2223</v>
      </c>
      <c r="F80" s="153" t="s">
        <v>2219</v>
      </c>
      <c r="G80" s="153" t="s">
        <v>2219</v>
      </c>
      <c r="H80" s="153">
        <f t="shared" si="3"/>
        <v>0</v>
      </c>
      <c r="I80" s="153">
        <f t="shared" si="4"/>
        <v>0</v>
      </c>
      <c r="J80" s="153">
        <f t="shared" si="5"/>
        <v>0</v>
      </c>
      <c r="K80" s="153">
        <v>1</v>
      </c>
      <c r="L80" s="153">
        <v>1</v>
      </c>
    </row>
    <row r="82" spans="1:10" x14ac:dyDescent="0.2">
      <c r="A82" s="206" t="s">
        <v>2199</v>
      </c>
    </row>
    <row r="83" spans="1:10" x14ac:dyDescent="0.2">
      <c r="A83" s="210" t="s">
        <v>2191</v>
      </c>
      <c r="B83" s="210" t="str">
        <f>IF('USER PROFILE'!C7="","",'USER PROFILE'!C7)</f>
        <v/>
      </c>
      <c r="C83" s="215"/>
      <c r="D83" s="215"/>
      <c r="E83" s="215"/>
      <c r="F83" s="215"/>
      <c r="G83" s="215"/>
    </row>
    <row r="84" spans="1:10" x14ac:dyDescent="0.2">
      <c r="A84" s="215"/>
      <c r="B84" s="215"/>
      <c r="C84" s="215"/>
      <c r="D84" s="215"/>
      <c r="E84" s="215"/>
      <c r="F84" s="215"/>
      <c r="G84" s="215"/>
    </row>
    <row r="85" spans="1:10" ht="25.5" x14ac:dyDescent="0.2">
      <c r="A85" s="215"/>
      <c r="B85" s="216" t="s">
        <v>2177</v>
      </c>
      <c r="C85" s="111" t="s">
        <v>2120</v>
      </c>
      <c r="D85" s="111" t="s">
        <v>2024</v>
      </c>
      <c r="E85" s="111" t="s">
        <v>2121</v>
      </c>
      <c r="F85" s="111" t="s">
        <v>2122</v>
      </c>
      <c r="G85" s="111" t="s">
        <v>2123</v>
      </c>
      <c r="H85" s="111" t="s">
        <v>2021</v>
      </c>
      <c r="I85" s="111" t="s">
        <v>2124</v>
      </c>
      <c r="J85" s="111" t="s">
        <v>2016</v>
      </c>
    </row>
    <row r="86" spans="1:10" x14ac:dyDescent="0.2">
      <c r="A86" s="210" t="s">
        <v>2193</v>
      </c>
      <c r="B86" s="212" t="e">
        <f>IF(B83&gt;50,MROUND(B83-7.5,5)&amp;" - "&amp;MROUND(B83-2.5,5)-1,"At lower bound")</f>
        <v>#VALUE!</v>
      </c>
      <c r="C86" s="212">
        <f>SUMIFS(Aggregation!R$19:R$60,Aggregation!$C$19:$C$60,Calculations!$B86,Aggregation!$D$19:$D$60,$B$63)</f>
        <v>0</v>
      </c>
      <c r="D86" s="212">
        <f>SUMIFS(Aggregation!S$19:S$60,Aggregation!$C$19:$C$60,Calculations!$B86,Aggregation!$D$19:$D$60,$B$63)</f>
        <v>0</v>
      </c>
      <c r="E86" s="212">
        <f>SUMIFS(Aggregation!T$19:T$60,Aggregation!$C$19:$C$60,Calculations!$B86,Aggregation!$D$19:$D$60,$B$63)</f>
        <v>0</v>
      </c>
      <c r="F86" s="212">
        <f>SUMIFS(Aggregation!U$19:U$60,Aggregation!$C$19:$C$60,Calculations!$B86,Aggregation!$D$19:$D$60,$B$63)</f>
        <v>0</v>
      </c>
      <c r="G86" s="212">
        <f>SUMIFS(Aggregation!V$19:V$60,Aggregation!$C$19:$C$60,Calculations!$B86,Aggregation!$D$19:$D$60,$B$63)</f>
        <v>0</v>
      </c>
      <c r="H86" s="212">
        <f>SUMIFS(Aggregation!W$19:W$60,Aggregation!$C$19:$C$60,Calculations!$B86,Aggregation!$D$19:$D$60,$B$63)</f>
        <v>0</v>
      </c>
      <c r="I86" s="212">
        <f>SUMIFS(Aggregation!X$19:X$60,Aggregation!$C$19:$C$60,Calculations!$B86,Aggregation!$D$19:$D$60,$B$63)</f>
        <v>0</v>
      </c>
      <c r="J86" s="212">
        <f>SUMIFS(Aggregation!Y$19:Y$60,Aggregation!$C$19:$C$60,Calculations!$B86,Aggregation!$D$19:$D$60,$B$63)</f>
        <v>0</v>
      </c>
    </row>
    <row r="87" spans="1:10" x14ac:dyDescent="0.2">
      <c r="A87" s="212" t="s">
        <v>2194</v>
      </c>
      <c r="B87" s="212" t="str">
        <f>IF(AND(B83&gt;=45,B83&lt;70),MROUND(B83-2.5,5)&amp;" - "&amp;MROUND(B83+2.5,5)-1,IF(B83&lt;45,0&amp;" - "&amp;44,70&amp;" - "&amp;"over"))</f>
        <v>70 - over</v>
      </c>
      <c r="C87" s="212">
        <f>SUMIFS(Aggregation!R$19:R$60,Aggregation!$C$19:$C$60,Calculations!$B87,Aggregation!$D$19:$D$60,$B$63)</f>
        <v>0</v>
      </c>
      <c r="D87" s="212">
        <f>SUMIFS(Aggregation!S$19:S$60,Aggregation!$C$19:$C$60,Calculations!$B87,Aggregation!$D$19:$D$60,$B$63)</f>
        <v>0</v>
      </c>
      <c r="E87" s="212">
        <f>SUMIFS(Aggregation!T$19:T$60,Aggregation!$C$19:$C$60,Calculations!$B87,Aggregation!$D$19:$D$60,$B$63)</f>
        <v>0</v>
      </c>
      <c r="F87" s="212">
        <f>SUMIFS(Aggregation!U$19:U$60,Aggregation!$C$19:$C$60,Calculations!$B87,Aggregation!$D$19:$D$60,$B$63)</f>
        <v>0</v>
      </c>
      <c r="G87" s="212">
        <f>SUMIFS(Aggregation!V$19:V$60,Aggregation!$C$19:$C$60,Calculations!$B87,Aggregation!$D$19:$D$60,$B$63)</f>
        <v>0</v>
      </c>
      <c r="H87" s="212">
        <f>SUMIFS(Aggregation!W$19:W$60,Aggregation!$C$19:$C$60,Calculations!$B87,Aggregation!$D$19:$D$60,$B$63)</f>
        <v>0</v>
      </c>
      <c r="I87" s="212">
        <f>SUMIFS(Aggregation!X$19:X$60,Aggregation!$C$19:$C$60,Calculations!$B87,Aggregation!$D$19:$D$60,$B$63)</f>
        <v>0</v>
      </c>
      <c r="J87" s="212">
        <f>SUMIFS(Aggregation!Y$19:Y$60,Aggregation!$C$19:$C$60,Calculations!$B87,Aggregation!$D$19:$D$60,$B$63)</f>
        <v>0</v>
      </c>
    </row>
    <row r="88" spans="1:10" x14ac:dyDescent="0.2">
      <c r="A88" s="212" t="s">
        <v>2192</v>
      </c>
      <c r="B88" s="212" t="str">
        <f>IF(B83&lt;64,IF(B83&lt;45,"45 - 49",MROUND(B83+2.5,5)&amp;" - "&amp;MROUND(B83+7.5,5)-1),"At upper bound")</f>
        <v>At upper bound</v>
      </c>
      <c r="C88" s="212">
        <f>SUMIFS(Aggregation!R$19:R$60,Aggregation!$C$19:$C$60,Calculations!$B88,Aggregation!$D$19:$D$60,$B$63)</f>
        <v>0</v>
      </c>
      <c r="D88" s="212">
        <f>SUMIFS(Aggregation!S$19:S$60,Aggregation!$C$19:$C$60,Calculations!$B88,Aggregation!$D$19:$D$60,$B$63)</f>
        <v>0</v>
      </c>
      <c r="E88" s="212">
        <f>SUMIFS(Aggregation!T$19:T$60,Aggregation!$C$19:$C$60,Calculations!$B88,Aggregation!$D$19:$D$60,$B$63)</f>
        <v>0</v>
      </c>
      <c r="F88" s="212">
        <f>SUMIFS(Aggregation!U$19:U$60,Aggregation!$C$19:$C$60,Calculations!$B88,Aggregation!$D$19:$D$60,$B$63)</f>
        <v>0</v>
      </c>
      <c r="G88" s="212">
        <f>SUMIFS(Aggregation!V$19:V$60,Aggregation!$C$19:$C$60,Calculations!$B88,Aggregation!$D$19:$D$60,$B$63)</f>
        <v>0</v>
      </c>
      <c r="H88" s="212">
        <f>SUMIFS(Aggregation!W$19:W$60,Aggregation!$C$19:$C$60,Calculations!$B88,Aggregation!$D$19:$D$60,$B$63)</f>
        <v>0</v>
      </c>
      <c r="I88" s="212">
        <f>SUMIFS(Aggregation!X$19:X$60,Aggregation!$C$19:$C$60,Calculations!$B88,Aggregation!$D$19:$D$60,$B$63)</f>
        <v>0</v>
      </c>
      <c r="J88" s="212">
        <f>SUMIFS(Aggregation!Y$19:Y$60,Aggregation!$C$19:$C$60,Calculations!$B88,Aggregation!$D$19:$D$60,$B$63)</f>
        <v>0</v>
      </c>
    </row>
    <row r="89" spans="1:10" x14ac:dyDescent="0.2">
      <c r="A89" s="249" t="s">
        <v>2278</v>
      </c>
      <c r="B89" s="212"/>
      <c r="C89" s="212">
        <f>SUM(C86:C88)</f>
        <v>0</v>
      </c>
      <c r="D89" s="212">
        <f t="shared" ref="D89:J89" si="7">SUM(D86:D88)</f>
        <v>0</v>
      </c>
      <c r="E89" s="212">
        <f t="shared" si="7"/>
        <v>0</v>
      </c>
      <c r="F89" s="212">
        <f t="shared" si="7"/>
        <v>0</v>
      </c>
      <c r="G89" s="212">
        <f t="shared" si="7"/>
        <v>0</v>
      </c>
      <c r="H89" s="212">
        <f t="shared" si="7"/>
        <v>0</v>
      </c>
      <c r="I89" s="212">
        <f t="shared" si="7"/>
        <v>0</v>
      </c>
      <c r="J89" s="212">
        <f t="shared" si="7"/>
        <v>0</v>
      </c>
    </row>
    <row r="91" spans="1:10" s="108" customFormat="1" x14ac:dyDescent="0.2">
      <c r="A91" s="108" t="s">
        <v>2197</v>
      </c>
    </row>
    <row r="92" spans="1:10" s="86" customFormat="1" x14ac:dyDescent="0.2">
      <c r="B92" s="85"/>
      <c r="C92" s="85"/>
      <c r="D92" s="85"/>
      <c r="E92" s="85"/>
      <c r="F92" s="85"/>
      <c r="G92" s="85"/>
      <c r="H92" s="85"/>
      <c r="I92" s="85"/>
    </row>
    <row r="93" spans="1:10" ht="25.5" x14ac:dyDescent="0.2">
      <c r="B93" s="110" t="s">
        <v>2120</v>
      </c>
      <c r="C93" s="110" t="s">
        <v>2024</v>
      </c>
      <c r="D93" s="110" t="s">
        <v>2121</v>
      </c>
      <c r="E93" s="110" t="s">
        <v>2122</v>
      </c>
      <c r="F93" s="110" t="s">
        <v>2123</v>
      </c>
      <c r="G93" s="110" t="s">
        <v>2021</v>
      </c>
      <c r="H93" s="110" t="s">
        <v>2124</v>
      </c>
      <c r="I93" s="110" t="s">
        <v>2016</v>
      </c>
    </row>
    <row r="94" spans="1:10" x14ac:dyDescent="0.2">
      <c r="A94" s="217" t="s">
        <v>2086</v>
      </c>
      <c r="B94" s="218">
        <f>SUMIFS(Aggregation!R$65:R$118,Aggregation!$C$65:$C$118,Calculations!$B$87,Aggregation!$D$65:$D$118,Calculations!$B$63)+SUMIFS(Aggregation!R$65:R$118,Aggregation!$C$65:$C$118,Calculations!$B$88,Aggregation!$D$65:$D$118,Calculations!$B$63)+SUMIFS(Aggregation!R$65:R$118,Aggregation!$C$65:$C$118,Calculations!$B$86,Aggregation!$D$65:$D$118,Calculations!$B$63)</f>
        <v>0</v>
      </c>
      <c r="C94" s="218">
        <f>SUMIFS(Aggregation!S$65:S$118,Aggregation!$C$65:$C$118,Calculations!$B$87,Aggregation!$D$65:$D$118,Calculations!$B$63)+SUMIFS(Aggregation!S$65:S$118,Aggregation!$C$65:$C$118,Calculations!$B$88,Aggregation!$D$65:$D$118,Calculations!$B$63)+SUMIFS(Aggregation!S$65:S$118,Aggregation!$C$65:$C$118,Calculations!$B$86,Aggregation!$D$65:$D$118,Calculations!$B$63)</f>
        <v>0</v>
      </c>
      <c r="D94" s="218">
        <f>SUMIFS(Aggregation!T$65:T$118,Aggregation!$C$65:$C$118,Calculations!$B$87,Aggregation!$D$65:$D$118,Calculations!$B$63)+SUMIFS(Aggregation!T$65:T$118,Aggregation!$C$65:$C$118,Calculations!$B$88,Aggregation!$D$65:$D$118,Calculations!$B$63)+SUMIFS(Aggregation!T$65:T$118,Aggregation!$C$65:$C$118,Calculations!$B$86,Aggregation!$D$65:$D$118,Calculations!$B$63)</f>
        <v>0</v>
      </c>
      <c r="E94" s="218">
        <f>SUMIFS(Aggregation!U$65:U$118,Aggregation!$C$65:$C$118,Calculations!$B$87,Aggregation!$D$65:$D$118,Calculations!$B$63)+SUMIFS(Aggregation!U$65:U$118,Aggregation!$C$65:$C$118,Calculations!$B$88,Aggregation!$D$65:$D$118,Calculations!$B$63)+SUMIFS(Aggregation!U$65:U$118,Aggregation!$C$65:$C$118,Calculations!$B$86,Aggregation!$D$65:$D$118,Calculations!$B$63)</f>
        <v>0</v>
      </c>
      <c r="F94" s="218">
        <f>SUMIFS(Aggregation!V$65:V$118,Aggregation!$C$65:$C$118,Calculations!$B$87,Aggregation!$D$65:$D$118,Calculations!$B$63)+SUMIFS(Aggregation!V$65:V$118,Aggregation!$C$65:$C$118,Calculations!$B$88,Aggregation!$D$65:$D$118,Calculations!$B$63)+SUMIFS(Aggregation!V$65:V$118,Aggregation!$C$65:$C$118,Calculations!$B$86,Aggregation!$D$65:$D$118,Calculations!$B$63)</f>
        <v>0</v>
      </c>
      <c r="G94" s="218">
        <f>SUMIFS(Aggregation!W$65:W$118,Aggregation!$C$65:$C$118,Calculations!$B$87,Aggregation!$D$65:$D$118,Calculations!$B$63)+SUMIFS(Aggregation!W$65:W$118,Aggregation!$C$65:$C$118,Calculations!$B$88,Aggregation!$D$65:$D$118,Calculations!$B$63)+SUMIFS(Aggregation!W$65:W$118,Aggregation!$C$65:$C$118,Calculations!$B$86,Aggregation!$D$65:$D$118,Calculations!$B$63)</f>
        <v>0</v>
      </c>
      <c r="H94" s="218">
        <f>SUMIFS(Aggregation!X$65:X$118,Aggregation!$C$65:$C$118,Calculations!$B$87,Aggregation!$D$65:$D$118,Calculations!$B$63)+SUMIFS(Aggregation!X$65:X$118,Aggregation!$C$65:$C$118,Calculations!$B$88,Aggregation!$D$65:$D$118,Calculations!$B$63)+SUMIFS(Aggregation!X$65:X$118,Aggregation!$C$65:$C$118,Calculations!$B$86,Aggregation!$D$65:$D$118,Calculations!$B$63)</f>
        <v>0</v>
      </c>
      <c r="I94" s="218">
        <f>SUMIFS(Aggregation!Y$65:Y$118,Aggregation!$C$65:$C$118,Calculations!$B$87,Aggregation!$D$65:$D$118,Calculations!$B$63)+SUMIFS(Aggregation!Y$65:Y$118,Aggregation!$C$65:$C$118,Calculations!$B$88,Aggregation!$D$65:$D$118,Calculations!$B$63)+SUMIFS(Aggregation!Y$65:Y$118,Aggregation!$C$65:$C$118,Calculations!$B$86,Aggregation!$D$65:$D$118,Calculations!$B$63)</f>
        <v>0</v>
      </c>
    </row>
    <row r="95" spans="1:10" x14ac:dyDescent="0.2">
      <c r="A95" s="217" t="s">
        <v>2087</v>
      </c>
      <c r="B95" s="218">
        <f>SUMIFS(Aggregation!R$122:R$163,Aggregation!$C$122:$C$163,Calculations!$B$87,Aggregation!$D$122:$D$163,Calculations!$B$63)+SUMIFS(Aggregation!R$122:R$163,Aggregation!$C$122:$C$163,Calculations!$B$88,Aggregation!$D$122:$D$163,Calculations!$B$63)+SUMIFS(Aggregation!R$122:R$163,Aggregation!$C$122:$C$163,Calculations!$B$86,Aggregation!$D$122:$D$163,Calculations!$B$63)</f>
        <v>0</v>
      </c>
      <c r="C95" s="218">
        <f>SUMIFS(Aggregation!S$122:S$163,Aggregation!$C$122:$C$163,Calculations!$B$87,Aggregation!$D$122:$D$163,Calculations!$B$63)+SUMIFS(Aggregation!S$122:S$163,Aggregation!$C$122:$C$163,Calculations!$B$88,Aggregation!$D$122:$D$163,Calculations!$B$63)+SUMIFS(Aggregation!S$122:S$163,Aggregation!$C$122:$C$163,Calculations!$B$86,Aggregation!$D$122:$D$163,Calculations!$B$63)</f>
        <v>0</v>
      </c>
      <c r="D95" s="218">
        <f>SUMIFS(Aggregation!T$122:T$163,Aggregation!$C$122:$C$163,Calculations!$B$87,Aggregation!$D$122:$D$163,Calculations!$B$63)+SUMIFS(Aggregation!T$122:T$163,Aggregation!$C$122:$C$163,Calculations!$B$88,Aggregation!$D$122:$D$163,Calculations!$B$63)+SUMIFS(Aggregation!T$122:T$163,Aggregation!$C$122:$C$163,Calculations!$B$86,Aggregation!$D$122:$D$163,Calculations!$B$63)</f>
        <v>0</v>
      </c>
      <c r="E95" s="218">
        <f>SUMIFS(Aggregation!U$122:U$163,Aggregation!$C$122:$C$163,Calculations!$B$87,Aggregation!$D$122:$D$163,Calculations!$B$63)+SUMIFS(Aggregation!U$122:U$163,Aggregation!$C$122:$C$163,Calculations!$B$88,Aggregation!$D$122:$D$163,Calculations!$B$63)+SUMIFS(Aggregation!U$122:U$163,Aggregation!$C$122:$C$163,Calculations!$B$86,Aggregation!$D$122:$D$163,Calculations!$B$63)</f>
        <v>0</v>
      </c>
      <c r="F95" s="218">
        <f>SUMIFS(Aggregation!V$122:V$163,Aggregation!$C$122:$C$163,Calculations!$B$87,Aggregation!$D$122:$D$163,Calculations!$B$63)+SUMIFS(Aggregation!V$122:V$163,Aggregation!$C$122:$C$163,Calculations!$B$88,Aggregation!$D$122:$D$163,Calculations!$B$63)+SUMIFS(Aggregation!V$122:V$163,Aggregation!$C$122:$C$163,Calculations!$B$86,Aggregation!$D$122:$D$163,Calculations!$B$63)</f>
        <v>0</v>
      </c>
      <c r="G95" s="218">
        <f>SUMIFS(Aggregation!W$122:W$163,Aggregation!$C$122:$C$163,Calculations!$B$87,Aggregation!$D$122:$D$163,Calculations!$B$63)+SUMIFS(Aggregation!W$122:W$163,Aggregation!$C$122:$C$163,Calculations!$B$88,Aggregation!$D$122:$D$163,Calculations!$B$63)+SUMIFS(Aggregation!W$122:W$163,Aggregation!$C$122:$C$163,Calculations!$B$86,Aggregation!$D$122:$D$163,Calculations!$B$63)</f>
        <v>0</v>
      </c>
      <c r="H95" s="218">
        <f>SUMIFS(Aggregation!X$122:X$163,Aggregation!$C$122:$C$163,Calculations!$B$87,Aggregation!$D$122:$D$163,Calculations!$B$63)+SUMIFS(Aggregation!X$122:X$163,Aggregation!$C$122:$C$163,Calculations!$B$88,Aggregation!$D$122:$D$163,Calculations!$B$63)+SUMIFS(Aggregation!X$122:X$163,Aggregation!$C$122:$C$163,Calculations!$B$86,Aggregation!$D$122:$D$163,Calculations!$B$63)</f>
        <v>0</v>
      </c>
      <c r="I95" s="218">
        <f>SUMIFS(Aggregation!Y$122:Y$163,Aggregation!$C$122:$C$163,Calculations!$B$87,Aggregation!$D$122:$D$163,Calculations!$B$63)+SUMIFS(Aggregation!Y$122:Y$163,Aggregation!$C$122:$C$163,Calculations!$B$88,Aggregation!$D$122:$D$163,Calculations!$B$63)+SUMIFS(Aggregation!Y$122:Y$163,Aggregation!$C$122:$C$163,Calculations!$B$86,Aggregation!$D$122:$D$163,Calculations!$B$63)</f>
        <v>0</v>
      </c>
    </row>
    <row r="96" spans="1:10" x14ac:dyDescent="0.2">
      <c r="A96" s="217" t="s">
        <v>2088</v>
      </c>
      <c r="B96" s="219">
        <f>IFERROR((B94-B95)/B94,0)</f>
        <v>0</v>
      </c>
      <c r="C96" s="219">
        <f t="shared" ref="C96:I96" si="8">IFERROR((C94-C95)/C94,0)</f>
        <v>0</v>
      </c>
      <c r="D96" s="219">
        <f t="shared" si="8"/>
        <v>0</v>
      </c>
      <c r="E96" s="219">
        <f t="shared" si="8"/>
        <v>0</v>
      </c>
      <c r="F96" s="219">
        <f t="shared" si="8"/>
        <v>0</v>
      </c>
      <c r="G96" s="219">
        <f t="shared" si="8"/>
        <v>0</v>
      </c>
      <c r="H96" s="219">
        <f t="shared" si="8"/>
        <v>0</v>
      </c>
      <c r="I96" s="219">
        <f t="shared" si="8"/>
        <v>0</v>
      </c>
    </row>
    <row r="98" spans="1:9" s="108" customFormat="1" x14ac:dyDescent="0.2">
      <c r="A98" s="108" t="s">
        <v>2206</v>
      </c>
    </row>
    <row r="100" spans="1:9" ht="25.5" x14ac:dyDescent="0.2">
      <c r="B100" s="110" t="s">
        <v>2120</v>
      </c>
      <c r="C100" s="110" t="s">
        <v>2024</v>
      </c>
      <c r="D100" s="110" t="s">
        <v>2121</v>
      </c>
      <c r="E100" s="110" t="s">
        <v>2122</v>
      </c>
      <c r="F100" s="110" t="s">
        <v>2123</v>
      </c>
      <c r="G100" s="110" t="s">
        <v>2021</v>
      </c>
      <c r="H100" s="110" t="s">
        <v>2124</v>
      </c>
      <c r="I100" s="110" t="s">
        <v>2016</v>
      </c>
    </row>
    <row r="101" spans="1:9" ht="25.5" x14ac:dyDescent="0.2">
      <c r="A101" s="220" t="s">
        <v>2208</v>
      </c>
      <c r="B101" s="221">
        <v>0</v>
      </c>
      <c r="C101" s="221">
        <v>1</v>
      </c>
      <c r="D101" s="221">
        <v>0</v>
      </c>
      <c r="E101" s="221">
        <v>1</v>
      </c>
      <c r="F101" s="221">
        <v>12</v>
      </c>
      <c r="G101" s="221">
        <v>1</v>
      </c>
      <c r="H101" s="222">
        <v>2</v>
      </c>
      <c r="I101" s="222">
        <v>1.5</v>
      </c>
    </row>
    <row r="102" spans="1:9" x14ac:dyDescent="0.2">
      <c r="A102" s="220" t="s">
        <v>2118</v>
      </c>
      <c r="B102" s="218">
        <f>1-(B101-MIN($B$101:$I$101))/(MAX($B$101:$I$101)-MIN($B$101:$I$101))</f>
        <v>1</v>
      </c>
      <c r="C102" s="218">
        <f t="shared" ref="C102:I102" si="9">1-(C101-MIN($B$101:$I$101))/(MAX($B$101:$I$101)-MIN($B$101:$I$101))</f>
        <v>0.91666666666666663</v>
      </c>
      <c r="D102" s="218">
        <f t="shared" si="9"/>
        <v>1</v>
      </c>
      <c r="E102" s="218">
        <f t="shared" si="9"/>
        <v>0.91666666666666663</v>
      </c>
      <c r="F102" s="218">
        <f t="shared" si="9"/>
        <v>0</v>
      </c>
      <c r="G102" s="218">
        <f t="shared" si="9"/>
        <v>0.91666666666666663</v>
      </c>
      <c r="H102" s="218">
        <f t="shared" si="9"/>
        <v>0.83333333333333337</v>
      </c>
      <c r="I102" s="218">
        <f t="shared" si="9"/>
        <v>0.875</v>
      </c>
    </row>
    <row r="103" spans="1:9" x14ac:dyDescent="0.2">
      <c r="A103" s="223"/>
      <c r="B103" s="224"/>
      <c r="C103" s="224"/>
      <c r="D103" s="224"/>
      <c r="E103" s="224"/>
      <c r="F103" s="224"/>
      <c r="G103" s="224"/>
      <c r="H103" s="225"/>
      <c r="I103" s="225"/>
    </row>
    <row r="104" spans="1:9" s="108" customFormat="1" x14ac:dyDescent="0.2">
      <c r="A104" s="108" t="s">
        <v>2280</v>
      </c>
    </row>
    <row r="105" spans="1:9" x14ac:dyDescent="0.2">
      <c r="A105" s="234"/>
    </row>
    <row r="106" spans="1:9" x14ac:dyDescent="0.2">
      <c r="A106" s="110" t="s">
        <v>2029</v>
      </c>
      <c r="B106" s="110" t="s">
        <v>2091</v>
      </c>
      <c r="C106" s="232"/>
      <c r="D106" s="232"/>
      <c r="E106" s="232"/>
      <c r="F106" s="232"/>
      <c r="G106" s="232"/>
      <c r="H106" s="232"/>
    </row>
    <row r="107" spans="1:9" x14ac:dyDescent="0.2">
      <c r="A107" s="220" t="str">
        <f t="array" ref="A107:A114">TRANSPOSE(B157:I157)</f>
        <v>Hormone Therapy</v>
      </c>
      <c r="B107" s="246">
        <v>69244</v>
      </c>
      <c r="C107" s="154" t="s">
        <v>2254</v>
      </c>
      <c r="D107" s="232"/>
      <c r="E107" s="232"/>
      <c r="F107" s="232"/>
      <c r="G107" s="232"/>
      <c r="H107" s="232"/>
    </row>
    <row r="108" spans="1:9" x14ac:dyDescent="0.2">
      <c r="A108" s="220" t="str">
        <v>Surgery</v>
      </c>
      <c r="B108" s="246">
        <v>36888</v>
      </c>
      <c r="C108" s="154" t="s">
        <v>2254</v>
      </c>
      <c r="D108" s="232"/>
      <c r="E108" s="232"/>
      <c r="F108" s="232"/>
      <c r="G108" s="232"/>
      <c r="H108" s="232"/>
    </row>
    <row r="109" spans="1:9" ht="25.5" x14ac:dyDescent="0.2">
      <c r="A109" s="220" t="str">
        <v>Active Surveillance / Watchful Waiting</v>
      </c>
      <c r="B109" s="246">
        <v>32135</v>
      </c>
      <c r="C109" s="154" t="s">
        <v>2254</v>
      </c>
      <c r="D109" s="232"/>
      <c r="E109" s="232"/>
      <c r="F109" s="232"/>
      <c r="G109" s="232"/>
      <c r="H109" s="232"/>
    </row>
    <row r="110" spans="1:9" x14ac:dyDescent="0.2">
      <c r="A110" s="220" t="str">
        <v>Radiation Therapy</v>
      </c>
      <c r="B110" s="246">
        <v>59455</v>
      </c>
      <c r="C110" s="154" t="s">
        <v>2254</v>
      </c>
      <c r="D110" s="232"/>
      <c r="E110" s="232"/>
      <c r="F110" s="232"/>
      <c r="G110" s="232"/>
      <c r="H110" s="232"/>
    </row>
    <row r="111" spans="1:9" x14ac:dyDescent="0.2">
      <c r="A111" s="220" t="str">
        <v>Chemotherapy</v>
      </c>
      <c r="B111" s="246">
        <v>41000</v>
      </c>
      <c r="C111" s="154" t="s">
        <v>2258</v>
      </c>
      <c r="D111" s="232"/>
      <c r="E111" s="232"/>
      <c r="F111" s="232"/>
      <c r="G111" s="232"/>
      <c r="H111" s="232"/>
    </row>
    <row r="112" spans="1:9" x14ac:dyDescent="0.2">
      <c r="A112" s="220" t="str">
        <v>Cryotherapy</v>
      </c>
      <c r="B112" s="246">
        <v>43108</v>
      </c>
      <c r="C112" s="154" t="s">
        <v>2254</v>
      </c>
      <c r="D112" s="232"/>
      <c r="E112" s="232"/>
      <c r="F112" s="232"/>
      <c r="G112" s="232"/>
      <c r="H112" s="232"/>
    </row>
    <row r="113" spans="1:16384" x14ac:dyDescent="0.2">
      <c r="A113" s="220" t="str">
        <v>Alternative</v>
      </c>
      <c r="B113" s="246">
        <f>25000*3</f>
        <v>75000</v>
      </c>
      <c r="C113" s="154" t="s">
        <v>2256</v>
      </c>
      <c r="D113" s="232"/>
      <c r="E113" s="232"/>
      <c r="F113" s="232"/>
      <c r="G113" s="232"/>
      <c r="H113" s="232"/>
    </row>
    <row r="114" spans="1:16384" x14ac:dyDescent="0.2">
      <c r="A114" s="220" t="str">
        <v>Brachytherapy</v>
      </c>
      <c r="B114" s="246">
        <v>35143</v>
      </c>
      <c r="C114" s="154" t="s">
        <v>2254</v>
      </c>
      <c r="D114" s="232"/>
      <c r="E114" s="232"/>
      <c r="F114" s="232"/>
      <c r="G114" s="232"/>
      <c r="H114" s="232"/>
    </row>
    <row r="115" spans="1:16384" x14ac:dyDescent="0.2">
      <c r="A115" s="223"/>
      <c r="B115" s="232"/>
      <c r="C115" s="154" t="s">
        <v>2255</v>
      </c>
      <c r="D115" s="232"/>
      <c r="E115" s="232"/>
      <c r="F115" s="232"/>
      <c r="G115" s="232"/>
      <c r="H115" s="232"/>
    </row>
    <row r="116" spans="1:16384" x14ac:dyDescent="0.2">
      <c r="A116" s="234"/>
    </row>
    <row r="117" spans="1:16384" s="226" customFormat="1" x14ac:dyDescent="0.2">
      <c r="A117" s="108" t="s">
        <v>2096</v>
      </c>
    </row>
    <row r="118" spans="1:16384" s="227" customFormat="1" x14ac:dyDescent="0.2">
      <c r="A118" s="85"/>
    </row>
    <row r="119" spans="1:16384" s="227" customFormat="1" x14ac:dyDescent="0.2">
      <c r="A119" s="110" t="str">
        <f>Format!A48</f>
        <v>Search Key</v>
      </c>
      <c r="B119" s="110" t="str">
        <f>Format!B48</f>
        <v>Side Effect</v>
      </c>
      <c r="C119" s="110" t="str">
        <f>Format!C48</f>
        <v>Category</v>
      </c>
      <c r="D119" s="215"/>
      <c r="E119" s="215"/>
      <c r="F119" s="215"/>
      <c r="G119" s="215"/>
      <c r="H119" s="215"/>
      <c r="I119" s="215"/>
      <c r="J119" s="215"/>
      <c r="K119" s="215"/>
      <c r="L119" s="215"/>
      <c r="M119" s="215"/>
      <c r="N119" s="215"/>
      <c r="O119" s="215"/>
      <c r="P119" s="215"/>
      <c r="Q119" s="215"/>
      <c r="R119" s="215"/>
      <c r="S119" s="215"/>
      <c r="T119" s="215"/>
      <c r="U119" s="215"/>
      <c r="V119" s="215"/>
      <c r="W119" s="215"/>
      <c r="X119" s="215"/>
      <c r="Y119" s="215"/>
      <c r="Z119" s="215"/>
      <c r="AA119" s="215"/>
      <c r="AB119" s="215"/>
      <c r="AC119" s="215"/>
      <c r="AD119" s="215"/>
      <c r="AE119" s="215"/>
      <c r="AF119" s="215"/>
      <c r="AG119" s="215"/>
      <c r="AH119" s="215"/>
      <c r="AI119" s="215"/>
      <c r="AJ119" s="215"/>
      <c r="AK119" s="215"/>
      <c r="AL119" s="215"/>
      <c r="AM119" s="215"/>
      <c r="AN119" s="215"/>
      <c r="AO119" s="215"/>
      <c r="AP119" s="215"/>
      <c r="AQ119" s="215"/>
      <c r="AR119" s="215"/>
      <c r="AS119" s="215"/>
      <c r="AT119" s="215"/>
      <c r="AU119" s="215"/>
      <c r="AV119" s="215"/>
      <c r="AW119" s="215"/>
      <c r="AX119" s="215"/>
      <c r="AY119" s="215"/>
      <c r="AZ119" s="215"/>
      <c r="BA119" s="215"/>
      <c r="BB119" s="215"/>
      <c r="BC119" s="215"/>
      <c r="BD119" s="215"/>
      <c r="BE119" s="215"/>
      <c r="BF119" s="215"/>
      <c r="BG119" s="215"/>
      <c r="BH119" s="215"/>
      <c r="BI119" s="215"/>
      <c r="BJ119" s="215"/>
      <c r="BK119" s="215"/>
      <c r="BL119" s="215"/>
      <c r="BM119" s="215"/>
      <c r="BN119" s="215"/>
      <c r="BO119" s="215"/>
      <c r="BP119" s="215"/>
      <c r="BQ119" s="215"/>
      <c r="BR119" s="215"/>
      <c r="BS119" s="215"/>
      <c r="BT119" s="215"/>
      <c r="BU119" s="215"/>
      <c r="BV119" s="215"/>
      <c r="BW119" s="215"/>
      <c r="BX119" s="215"/>
      <c r="BY119" s="215"/>
      <c r="BZ119" s="215"/>
      <c r="CA119" s="215"/>
      <c r="CB119" s="215"/>
      <c r="CC119" s="215"/>
      <c r="CD119" s="215"/>
      <c r="CE119" s="215"/>
      <c r="CF119" s="215"/>
      <c r="CG119" s="215"/>
      <c r="CH119" s="215"/>
      <c r="CI119" s="215"/>
      <c r="CJ119" s="215"/>
      <c r="CK119" s="215"/>
      <c r="CL119" s="215"/>
      <c r="CM119" s="215"/>
      <c r="CN119" s="215"/>
      <c r="CO119" s="215"/>
      <c r="CP119" s="215"/>
      <c r="CQ119" s="215"/>
      <c r="CR119" s="215"/>
      <c r="CS119" s="215"/>
      <c r="CT119" s="215"/>
      <c r="CU119" s="215"/>
      <c r="CV119" s="215"/>
      <c r="CW119" s="215"/>
      <c r="CX119" s="215"/>
      <c r="CY119" s="215"/>
      <c r="CZ119" s="215"/>
      <c r="DA119" s="215"/>
      <c r="DB119" s="215"/>
      <c r="DC119" s="215"/>
      <c r="DD119" s="215"/>
      <c r="DE119" s="215"/>
      <c r="DF119" s="215"/>
      <c r="DG119" s="215"/>
      <c r="DH119" s="215"/>
      <c r="DI119" s="215"/>
      <c r="DJ119" s="215"/>
      <c r="DK119" s="215"/>
      <c r="DL119" s="215"/>
      <c r="DM119" s="215"/>
      <c r="DN119" s="215"/>
      <c r="DO119" s="215"/>
      <c r="DP119" s="215"/>
      <c r="DQ119" s="215"/>
      <c r="DR119" s="215"/>
      <c r="DS119" s="215"/>
      <c r="DT119" s="215"/>
      <c r="DU119" s="215"/>
      <c r="DV119" s="215"/>
      <c r="DW119" s="215"/>
      <c r="DX119" s="215"/>
      <c r="DY119" s="215"/>
      <c r="DZ119" s="215"/>
      <c r="EA119" s="215"/>
      <c r="EB119" s="215"/>
      <c r="EC119" s="215"/>
      <c r="ED119" s="215"/>
      <c r="EE119" s="215"/>
      <c r="EF119" s="215"/>
      <c r="EG119" s="215"/>
      <c r="EH119" s="215"/>
      <c r="EI119" s="215"/>
      <c r="EJ119" s="215"/>
      <c r="EK119" s="215"/>
      <c r="EL119" s="215"/>
      <c r="EM119" s="215"/>
      <c r="EN119" s="215"/>
      <c r="EO119" s="215"/>
      <c r="EP119" s="215"/>
      <c r="EQ119" s="215"/>
      <c r="ER119" s="215"/>
      <c r="ES119" s="215"/>
      <c r="ET119" s="215"/>
      <c r="EU119" s="215"/>
      <c r="EV119" s="215"/>
      <c r="EW119" s="215"/>
      <c r="EX119" s="215"/>
      <c r="EY119" s="215"/>
      <c r="EZ119" s="215"/>
      <c r="FA119" s="215"/>
      <c r="FB119" s="215"/>
      <c r="FC119" s="215"/>
      <c r="FD119" s="215"/>
      <c r="FE119" s="215"/>
      <c r="FF119" s="215"/>
      <c r="FG119" s="215"/>
      <c r="FH119" s="215"/>
      <c r="FI119" s="215"/>
      <c r="FJ119" s="215"/>
      <c r="FK119" s="215"/>
      <c r="FL119" s="215"/>
      <c r="FM119" s="215"/>
      <c r="FN119" s="215"/>
      <c r="FO119" s="215"/>
      <c r="FP119" s="215"/>
      <c r="FQ119" s="215"/>
      <c r="FR119" s="215"/>
      <c r="FS119" s="215"/>
      <c r="FT119" s="215"/>
      <c r="FU119" s="215"/>
      <c r="FV119" s="215"/>
      <c r="FW119" s="215"/>
      <c r="FX119" s="215"/>
      <c r="FY119" s="215"/>
      <c r="FZ119" s="215"/>
      <c r="GA119" s="215"/>
      <c r="GB119" s="215"/>
      <c r="GC119" s="215"/>
      <c r="GD119" s="215"/>
      <c r="GE119" s="215"/>
      <c r="GF119" s="215"/>
      <c r="GG119" s="215"/>
      <c r="GH119" s="215"/>
      <c r="GI119" s="215"/>
      <c r="GJ119" s="215"/>
      <c r="GK119" s="215"/>
      <c r="GL119" s="215"/>
      <c r="GM119" s="215"/>
      <c r="GN119" s="215"/>
      <c r="GO119" s="215"/>
      <c r="GP119" s="215"/>
      <c r="GQ119" s="215"/>
      <c r="GR119" s="215"/>
      <c r="GS119" s="215"/>
      <c r="GT119" s="215"/>
      <c r="GU119" s="215"/>
      <c r="GV119" s="215"/>
      <c r="GW119" s="215"/>
      <c r="GX119" s="215"/>
      <c r="GY119" s="215"/>
      <c r="GZ119" s="215"/>
      <c r="HA119" s="215"/>
      <c r="HB119" s="215"/>
      <c r="HC119" s="215"/>
      <c r="HD119" s="215"/>
      <c r="HE119" s="215"/>
      <c r="HF119" s="215"/>
      <c r="HG119" s="215"/>
      <c r="HH119" s="215"/>
      <c r="HI119" s="215"/>
      <c r="HJ119" s="215"/>
      <c r="HK119" s="215"/>
      <c r="HL119" s="215"/>
      <c r="HM119" s="215"/>
      <c r="HN119" s="215"/>
      <c r="HO119" s="215"/>
      <c r="HP119" s="215"/>
      <c r="HQ119" s="215"/>
      <c r="HR119" s="215"/>
      <c r="HS119" s="215"/>
      <c r="HT119" s="215"/>
      <c r="HU119" s="215"/>
      <c r="HV119" s="215"/>
      <c r="HW119" s="215"/>
      <c r="HX119" s="215"/>
      <c r="HY119" s="215"/>
      <c r="HZ119" s="215"/>
      <c r="IA119" s="215"/>
      <c r="IB119" s="215"/>
      <c r="IC119" s="215"/>
      <c r="ID119" s="215"/>
      <c r="IE119" s="215"/>
      <c r="IF119" s="215"/>
      <c r="IG119" s="215"/>
      <c r="IH119" s="215"/>
      <c r="II119" s="215"/>
      <c r="IJ119" s="215"/>
      <c r="IK119" s="215"/>
      <c r="IL119" s="215"/>
      <c r="IM119" s="215"/>
      <c r="IN119" s="215"/>
      <c r="IO119" s="215"/>
      <c r="IP119" s="215"/>
      <c r="IQ119" s="215"/>
      <c r="IR119" s="215"/>
      <c r="IS119" s="215"/>
      <c r="IT119" s="215"/>
      <c r="IU119" s="215"/>
      <c r="IV119" s="215"/>
      <c r="IW119" s="215"/>
      <c r="IX119" s="215"/>
      <c r="IY119" s="215"/>
      <c r="IZ119" s="215"/>
      <c r="JA119" s="215"/>
      <c r="JB119" s="215"/>
      <c r="JC119" s="215"/>
      <c r="JD119" s="215"/>
      <c r="JE119" s="215"/>
      <c r="JF119" s="215"/>
      <c r="JG119" s="215"/>
      <c r="JH119" s="215"/>
      <c r="JI119" s="215"/>
      <c r="JJ119" s="215"/>
      <c r="JK119" s="215"/>
      <c r="JL119" s="215"/>
      <c r="JM119" s="215"/>
      <c r="JN119" s="215"/>
      <c r="JO119" s="215"/>
      <c r="JP119" s="215"/>
      <c r="JQ119" s="215"/>
      <c r="JR119" s="215"/>
      <c r="JS119" s="215"/>
      <c r="JT119" s="215"/>
      <c r="JU119" s="215"/>
      <c r="JV119" s="215"/>
      <c r="JW119" s="215"/>
      <c r="JX119" s="215"/>
      <c r="JY119" s="215"/>
      <c r="JZ119" s="215"/>
      <c r="KA119" s="215"/>
      <c r="KB119" s="215"/>
      <c r="KC119" s="215"/>
      <c r="KD119" s="215"/>
      <c r="KE119" s="215"/>
      <c r="KF119" s="215"/>
      <c r="KG119" s="215"/>
      <c r="KH119" s="215"/>
      <c r="KI119" s="215"/>
      <c r="KJ119" s="215"/>
      <c r="KK119" s="215"/>
      <c r="KL119" s="215"/>
      <c r="KM119" s="215"/>
      <c r="KN119" s="215"/>
      <c r="KO119" s="215"/>
      <c r="KP119" s="215"/>
      <c r="KQ119" s="215"/>
      <c r="KR119" s="215"/>
      <c r="KS119" s="215"/>
      <c r="KT119" s="215"/>
      <c r="KU119" s="215"/>
      <c r="KV119" s="215"/>
      <c r="KW119" s="215"/>
      <c r="KX119" s="215"/>
      <c r="KY119" s="215"/>
      <c r="KZ119" s="215"/>
      <c r="LA119" s="215"/>
      <c r="LB119" s="215"/>
      <c r="LC119" s="215"/>
      <c r="LD119" s="215"/>
      <c r="LE119" s="215"/>
      <c r="LF119" s="215"/>
      <c r="LG119" s="215"/>
      <c r="LH119" s="215"/>
      <c r="LI119" s="215"/>
      <c r="LJ119" s="215"/>
      <c r="LK119" s="215"/>
      <c r="LL119" s="215"/>
      <c r="LM119" s="215"/>
      <c r="LN119" s="215"/>
      <c r="LO119" s="215"/>
      <c r="LP119" s="215"/>
      <c r="LQ119" s="215"/>
      <c r="LR119" s="215"/>
      <c r="LS119" s="215"/>
      <c r="LT119" s="215"/>
      <c r="LU119" s="215"/>
      <c r="LV119" s="215"/>
      <c r="LW119" s="215"/>
      <c r="LX119" s="215"/>
      <c r="LY119" s="215"/>
      <c r="LZ119" s="215"/>
      <c r="MA119" s="215"/>
      <c r="MB119" s="215"/>
      <c r="MC119" s="215"/>
      <c r="MD119" s="215"/>
      <c r="ME119" s="215"/>
      <c r="MF119" s="215"/>
      <c r="MG119" s="215"/>
      <c r="MH119" s="215"/>
      <c r="MI119" s="215"/>
      <c r="MJ119" s="215"/>
      <c r="MK119" s="215"/>
      <c r="ML119" s="215"/>
      <c r="MM119" s="215"/>
      <c r="MN119" s="215"/>
      <c r="MO119" s="215"/>
      <c r="MP119" s="215"/>
      <c r="MQ119" s="215"/>
      <c r="MR119" s="215"/>
      <c r="MS119" s="215"/>
      <c r="MT119" s="215"/>
      <c r="MU119" s="215"/>
      <c r="MV119" s="215"/>
      <c r="MW119" s="215"/>
      <c r="MX119" s="215"/>
      <c r="MY119" s="215"/>
      <c r="MZ119" s="215"/>
      <c r="NA119" s="215"/>
      <c r="NB119" s="215"/>
      <c r="NC119" s="215"/>
      <c r="ND119" s="215"/>
      <c r="NE119" s="215"/>
      <c r="NF119" s="215"/>
      <c r="NG119" s="215"/>
      <c r="NH119" s="215"/>
      <c r="NI119" s="215"/>
      <c r="NJ119" s="215"/>
      <c r="NK119" s="215"/>
      <c r="NL119" s="215"/>
      <c r="NM119" s="215"/>
      <c r="NN119" s="215"/>
      <c r="NO119" s="215"/>
      <c r="NP119" s="215"/>
      <c r="NQ119" s="215"/>
      <c r="NR119" s="215"/>
      <c r="NS119" s="215"/>
      <c r="NT119" s="215"/>
      <c r="NU119" s="215"/>
      <c r="NV119" s="215"/>
      <c r="NW119" s="215"/>
      <c r="NX119" s="215"/>
      <c r="NY119" s="215"/>
      <c r="NZ119" s="215"/>
      <c r="OA119" s="215"/>
      <c r="OB119" s="215"/>
      <c r="OC119" s="215"/>
      <c r="OD119" s="215"/>
      <c r="OE119" s="215"/>
      <c r="OF119" s="215"/>
      <c r="OG119" s="215"/>
      <c r="OH119" s="215"/>
      <c r="OI119" s="215"/>
      <c r="OJ119" s="215"/>
      <c r="OK119" s="215"/>
      <c r="OL119" s="215"/>
      <c r="OM119" s="215"/>
      <c r="ON119" s="215"/>
      <c r="OO119" s="215"/>
      <c r="OP119" s="215"/>
      <c r="OQ119" s="215"/>
      <c r="OR119" s="215"/>
      <c r="OS119" s="215"/>
      <c r="OT119" s="215"/>
      <c r="OU119" s="215"/>
      <c r="OV119" s="215"/>
      <c r="OW119" s="215"/>
      <c r="OX119" s="215"/>
      <c r="OY119" s="215"/>
      <c r="OZ119" s="215"/>
      <c r="PA119" s="215"/>
      <c r="PB119" s="215"/>
      <c r="PC119" s="215"/>
      <c r="PD119" s="215"/>
      <c r="PE119" s="215"/>
      <c r="PF119" s="215"/>
      <c r="PG119" s="215"/>
      <c r="PH119" s="215"/>
      <c r="PI119" s="215"/>
      <c r="PJ119" s="215"/>
      <c r="PK119" s="215"/>
      <c r="PL119" s="215"/>
      <c r="PM119" s="215"/>
      <c r="PN119" s="215"/>
      <c r="PO119" s="215"/>
      <c r="PP119" s="215"/>
      <c r="PQ119" s="215"/>
      <c r="PR119" s="215"/>
      <c r="PS119" s="215"/>
      <c r="PT119" s="215"/>
      <c r="PU119" s="215"/>
      <c r="PV119" s="215"/>
      <c r="PW119" s="215"/>
      <c r="PX119" s="215"/>
      <c r="PY119" s="215"/>
      <c r="PZ119" s="215"/>
      <c r="QA119" s="215"/>
      <c r="QB119" s="215"/>
      <c r="QC119" s="215"/>
      <c r="QD119" s="215"/>
      <c r="QE119" s="215"/>
      <c r="QF119" s="215"/>
      <c r="QG119" s="215"/>
      <c r="QH119" s="215"/>
      <c r="QI119" s="215"/>
      <c r="QJ119" s="215"/>
      <c r="QK119" s="215"/>
      <c r="QL119" s="215"/>
      <c r="QM119" s="215"/>
      <c r="QN119" s="215"/>
      <c r="QO119" s="215"/>
      <c r="QP119" s="215"/>
      <c r="QQ119" s="215"/>
      <c r="QR119" s="215"/>
      <c r="QS119" s="215"/>
      <c r="QT119" s="215"/>
      <c r="QU119" s="215"/>
      <c r="QV119" s="215"/>
      <c r="QW119" s="215"/>
      <c r="QX119" s="215"/>
      <c r="QY119" s="215"/>
      <c r="QZ119" s="215"/>
      <c r="RA119" s="215"/>
      <c r="RB119" s="215"/>
      <c r="RC119" s="215"/>
      <c r="RD119" s="215"/>
      <c r="RE119" s="215"/>
      <c r="RF119" s="215"/>
      <c r="RG119" s="215"/>
      <c r="RH119" s="215"/>
      <c r="RI119" s="215"/>
      <c r="RJ119" s="215"/>
      <c r="RK119" s="215"/>
      <c r="RL119" s="215"/>
      <c r="RM119" s="215"/>
      <c r="RN119" s="215"/>
      <c r="RO119" s="215"/>
      <c r="RP119" s="215"/>
      <c r="RQ119" s="215"/>
      <c r="RR119" s="215"/>
      <c r="RS119" s="215"/>
      <c r="RT119" s="215"/>
      <c r="RU119" s="215"/>
      <c r="RV119" s="215"/>
      <c r="RW119" s="215"/>
      <c r="RX119" s="215"/>
      <c r="RY119" s="215"/>
      <c r="RZ119" s="215"/>
      <c r="SA119" s="215"/>
      <c r="SB119" s="215"/>
      <c r="SC119" s="215"/>
      <c r="SD119" s="215"/>
      <c r="SE119" s="215"/>
      <c r="SF119" s="215"/>
      <c r="SG119" s="215"/>
      <c r="SH119" s="215"/>
      <c r="SI119" s="215"/>
      <c r="SJ119" s="215"/>
      <c r="SK119" s="215"/>
      <c r="SL119" s="215"/>
      <c r="SM119" s="215"/>
      <c r="SN119" s="215"/>
      <c r="SO119" s="215"/>
      <c r="SP119" s="215"/>
      <c r="SQ119" s="215"/>
      <c r="SR119" s="215"/>
      <c r="SS119" s="215"/>
      <c r="ST119" s="215"/>
      <c r="SU119" s="215"/>
      <c r="SV119" s="215"/>
      <c r="SW119" s="215"/>
      <c r="SX119" s="215"/>
      <c r="SY119" s="215"/>
      <c r="SZ119" s="215"/>
      <c r="TA119" s="215"/>
      <c r="TB119" s="215"/>
      <c r="TC119" s="215"/>
      <c r="TD119" s="215"/>
      <c r="TE119" s="215"/>
      <c r="TF119" s="215"/>
      <c r="TG119" s="215"/>
      <c r="TH119" s="215"/>
      <c r="TI119" s="215"/>
      <c r="TJ119" s="215"/>
      <c r="TK119" s="215"/>
      <c r="TL119" s="215"/>
      <c r="TM119" s="215"/>
      <c r="TN119" s="215"/>
      <c r="TO119" s="215"/>
      <c r="TP119" s="215"/>
      <c r="TQ119" s="215"/>
      <c r="TR119" s="215"/>
      <c r="TS119" s="215"/>
      <c r="TT119" s="215"/>
      <c r="TU119" s="215"/>
      <c r="TV119" s="215"/>
      <c r="TW119" s="215"/>
      <c r="TX119" s="215"/>
      <c r="TY119" s="215"/>
      <c r="TZ119" s="215"/>
      <c r="UA119" s="215"/>
      <c r="UB119" s="215"/>
      <c r="UC119" s="215"/>
      <c r="UD119" s="215"/>
      <c r="UE119" s="215"/>
      <c r="UF119" s="215"/>
      <c r="UG119" s="215"/>
      <c r="UH119" s="215"/>
      <c r="UI119" s="215"/>
      <c r="UJ119" s="215"/>
      <c r="UK119" s="215"/>
      <c r="UL119" s="215"/>
      <c r="UM119" s="215"/>
      <c r="UN119" s="215"/>
      <c r="UO119" s="215"/>
      <c r="UP119" s="215"/>
      <c r="UQ119" s="215"/>
      <c r="UR119" s="215"/>
      <c r="US119" s="215"/>
      <c r="UT119" s="215"/>
      <c r="UU119" s="215"/>
      <c r="UV119" s="215"/>
      <c r="UW119" s="215"/>
      <c r="UX119" s="215"/>
      <c r="UY119" s="215"/>
      <c r="UZ119" s="215"/>
      <c r="VA119" s="215"/>
      <c r="VB119" s="215"/>
      <c r="VC119" s="215"/>
      <c r="VD119" s="215"/>
      <c r="VE119" s="215"/>
      <c r="VF119" s="215"/>
      <c r="VG119" s="215"/>
      <c r="VH119" s="215"/>
      <c r="VI119" s="215"/>
      <c r="VJ119" s="215"/>
      <c r="VK119" s="215"/>
      <c r="VL119" s="215"/>
      <c r="VM119" s="215"/>
      <c r="VN119" s="215"/>
      <c r="VO119" s="215"/>
      <c r="VP119" s="215"/>
      <c r="VQ119" s="215"/>
      <c r="VR119" s="215"/>
      <c r="VS119" s="215"/>
      <c r="VT119" s="215"/>
      <c r="VU119" s="215"/>
      <c r="VV119" s="215"/>
      <c r="VW119" s="215"/>
      <c r="VX119" s="215"/>
      <c r="VY119" s="215"/>
      <c r="VZ119" s="215"/>
      <c r="WA119" s="215"/>
      <c r="WB119" s="215"/>
      <c r="WC119" s="215"/>
      <c r="WD119" s="215"/>
      <c r="WE119" s="215"/>
      <c r="WF119" s="215"/>
      <c r="WG119" s="215"/>
      <c r="WH119" s="215"/>
      <c r="WI119" s="215"/>
      <c r="WJ119" s="215"/>
      <c r="WK119" s="215"/>
      <c r="WL119" s="215"/>
      <c r="WM119" s="215"/>
      <c r="WN119" s="215"/>
      <c r="WO119" s="215"/>
      <c r="WP119" s="215"/>
      <c r="WQ119" s="215"/>
      <c r="WR119" s="215"/>
      <c r="WS119" s="215"/>
      <c r="WT119" s="215"/>
      <c r="WU119" s="215"/>
      <c r="WV119" s="215"/>
      <c r="WW119" s="215"/>
      <c r="WX119" s="215"/>
      <c r="WY119" s="215"/>
      <c r="WZ119" s="215"/>
      <c r="XA119" s="215"/>
      <c r="XB119" s="215"/>
      <c r="XC119" s="215"/>
      <c r="XD119" s="215"/>
      <c r="XE119" s="215"/>
      <c r="XF119" s="215"/>
      <c r="XG119" s="215"/>
      <c r="XH119" s="215"/>
      <c r="XI119" s="215"/>
      <c r="XJ119" s="215"/>
      <c r="XK119" s="215"/>
      <c r="XL119" s="215"/>
      <c r="XM119" s="215"/>
      <c r="XN119" s="215"/>
      <c r="XO119" s="215"/>
      <c r="XP119" s="215"/>
      <c r="XQ119" s="215"/>
      <c r="XR119" s="215"/>
      <c r="XS119" s="215"/>
      <c r="XT119" s="215"/>
      <c r="XU119" s="215"/>
      <c r="XV119" s="215"/>
      <c r="XW119" s="215"/>
      <c r="XX119" s="215"/>
      <c r="XY119" s="215"/>
      <c r="XZ119" s="215"/>
      <c r="YA119" s="215"/>
      <c r="YB119" s="215"/>
      <c r="YC119" s="215"/>
      <c r="YD119" s="215"/>
      <c r="YE119" s="215"/>
      <c r="YF119" s="215"/>
      <c r="YG119" s="215"/>
      <c r="YH119" s="215"/>
      <c r="YI119" s="215"/>
      <c r="YJ119" s="215"/>
      <c r="YK119" s="215"/>
      <c r="YL119" s="215"/>
      <c r="YM119" s="215"/>
      <c r="YN119" s="215"/>
      <c r="YO119" s="215"/>
      <c r="YP119" s="215"/>
      <c r="YQ119" s="215"/>
      <c r="YR119" s="215"/>
      <c r="YS119" s="215"/>
      <c r="YT119" s="215"/>
      <c r="YU119" s="215"/>
      <c r="YV119" s="215"/>
      <c r="YW119" s="215"/>
      <c r="YX119" s="215"/>
      <c r="YY119" s="215"/>
      <c r="YZ119" s="215"/>
      <c r="ZA119" s="215"/>
      <c r="ZB119" s="215"/>
      <c r="ZC119" s="215"/>
      <c r="ZD119" s="215"/>
      <c r="ZE119" s="215"/>
      <c r="ZF119" s="215"/>
      <c r="ZG119" s="215"/>
      <c r="ZH119" s="215"/>
      <c r="ZI119" s="215"/>
      <c r="ZJ119" s="215"/>
      <c r="ZK119" s="215"/>
      <c r="ZL119" s="215"/>
      <c r="ZM119" s="215"/>
      <c r="ZN119" s="215"/>
      <c r="ZO119" s="215"/>
      <c r="ZP119" s="215"/>
      <c r="ZQ119" s="215"/>
      <c r="ZR119" s="215"/>
      <c r="ZS119" s="215"/>
      <c r="ZT119" s="215"/>
      <c r="ZU119" s="215"/>
      <c r="ZV119" s="215"/>
      <c r="ZW119" s="215"/>
      <c r="ZX119" s="215"/>
      <c r="ZY119" s="215"/>
      <c r="ZZ119" s="215"/>
      <c r="AAA119" s="215"/>
      <c r="AAB119" s="215"/>
      <c r="AAC119" s="215"/>
      <c r="AAD119" s="215"/>
      <c r="AAE119" s="215"/>
      <c r="AAF119" s="215"/>
      <c r="AAG119" s="215"/>
      <c r="AAH119" s="215"/>
      <c r="AAI119" s="215"/>
      <c r="AAJ119" s="215"/>
      <c r="AAK119" s="215"/>
      <c r="AAL119" s="215"/>
      <c r="AAM119" s="215"/>
      <c r="AAN119" s="215"/>
      <c r="AAO119" s="215"/>
      <c r="AAP119" s="215"/>
      <c r="AAQ119" s="215"/>
      <c r="AAR119" s="215"/>
      <c r="AAS119" s="215"/>
      <c r="AAT119" s="215"/>
      <c r="AAU119" s="215"/>
      <c r="AAV119" s="215"/>
      <c r="AAW119" s="215"/>
      <c r="AAX119" s="215"/>
      <c r="AAY119" s="215"/>
      <c r="AAZ119" s="215"/>
      <c r="ABA119" s="215"/>
      <c r="ABB119" s="215"/>
      <c r="ABC119" s="215"/>
      <c r="ABD119" s="215"/>
      <c r="ABE119" s="215"/>
      <c r="ABF119" s="215"/>
      <c r="ABG119" s="215"/>
      <c r="ABH119" s="215"/>
      <c r="ABI119" s="215"/>
      <c r="ABJ119" s="215"/>
      <c r="ABK119" s="215"/>
      <c r="ABL119" s="215"/>
      <c r="ABM119" s="215"/>
      <c r="ABN119" s="215"/>
      <c r="ABO119" s="215"/>
      <c r="ABP119" s="215"/>
      <c r="ABQ119" s="215"/>
      <c r="ABR119" s="215"/>
      <c r="ABS119" s="215"/>
      <c r="ABT119" s="215"/>
      <c r="ABU119" s="215"/>
      <c r="ABV119" s="215"/>
      <c r="ABW119" s="215"/>
      <c r="ABX119" s="215"/>
      <c r="ABY119" s="215"/>
      <c r="ABZ119" s="215"/>
      <c r="ACA119" s="215"/>
      <c r="ACB119" s="215"/>
      <c r="ACC119" s="215"/>
      <c r="ACD119" s="215"/>
      <c r="ACE119" s="215"/>
      <c r="ACF119" s="215"/>
      <c r="ACG119" s="215"/>
      <c r="ACH119" s="215"/>
      <c r="ACI119" s="215"/>
      <c r="ACJ119" s="215"/>
      <c r="ACK119" s="215"/>
      <c r="ACL119" s="215"/>
      <c r="ACM119" s="215"/>
      <c r="ACN119" s="215"/>
      <c r="ACO119" s="215"/>
      <c r="ACP119" s="215"/>
      <c r="ACQ119" s="215"/>
      <c r="ACR119" s="215"/>
      <c r="ACS119" s="215"/>
      <c r="ACT119" s="215"/>
      <c r="ACU119" s="215"/>
      <c r="ACV119" s="215"/>
      <c r="ACW119" s="215"/>
      <c r="ACX119" s="215"/>
      <c r="ACY119" s="215"/>
      <c r="ACZ119" s="215"/>
      <c r="ADA119" s="215"/>
      <c r="ADB119" s="215"/>
      <c r="ADC119" s="215"/>
      <c r="ADD119" s="215"/>
      <c r="ADE119" s="215"/>
      <c r="ADF119" s="215"/>
      <c r="ADG119" s="215"/>
      <c r="ADH119" s="215"/>
      <c r="ADI119" s="215"/>
      <c r="ADJ119" s="215"/>
      <c r="ADK119" s="215"/>
      <c r="ADL119" s="215"/>
      <c r="ADM119" s="215"/>
      <c r="ADN119" s="215"/>
      <c r="ADO119" s="215"/>
      <c r="ADP119" s="215"/>
      <c r="ADQ119" s="215"/>
      <c r="ADR119" s="215"/>
      <c r="ADS119" s="215"/>
      <c r="ADT119" s="215"/>
      <c r="ADU119" s="215"/>
      <c r="ADV119" s="215"/>
      <c r="ADW119" s="215"/>
      <c r="ADX119" s="215"/>
      <c r="ADY119" s="215"/>
      <c r="ADZ119" s="215"/>
      <c r="AEA119" s="215"/>
      <c r="AEB119" s="215"/>
      <c r="AEC119" s="215"/>
      <c r="AED119" s="215"/>
      <c r="AEE119" s="215"/>
      <c r="AEF119" s="215"/>
      <c r="AEG119" s="215"/>
      <c r="AEH119" s="215"/>
      <c r="AEI119" s="215"/>
      <c r="AEJ119" s="215"/>
      <c r="AEK119" s="215"/>
      <c r="AEL119" s="215"/>
      <c r="AEM119" s="215"/>
      <c r="AEN119" s="215"/>
      <c r="AEO119" s="215"/>
      <c r="AEP119" s="215"/>
      <c r="AEQ119" s="215"/>
      <c r="AER119" s="215"/>
      <c r="AES119" s="215"/>
      <c r="AET119" s="215"/>
      <c r="AEU119" s="215"/>
      <c r="AEV119" s="215"/>
      <c r="AEW119" s="215"/>
      <c r="AEX119" s="215"/>
      <c r="AEY119" s="215"/>
      <c r="AEZ119" s="215"/>
      <c r="AFA119" s="215"/>
      <c r="AFB119" s="215"/>
      <c r="AFC119" s="215"/>
      <c r="AFD119" s="215"/>
      <c r="AFE119" s="215"/>
      <c r="AFF119" s="215"/>
      <c r="AFG119" s="215"/>
      <c r="AFH119" s="215"/>
      <c r="AFI119" s="215"/>
      <c r="AFJ119" s="215"/>
      <c r="AFK119" s="215"/>
      <c r="AFL119" s="215"/>
      <c r="AFM119" s="215"/>
      <c r="AFN119" s="215"/>
      <c r="AFO119" s="215"/>
      <c r="AFP119" s="215"/>
      <c r="AFQ119" s="215"/>
      <c r="AFR119" s="215"/>
      <c r="AFS119" s="215"/>
      <c r="AFT119" s="215"/>
      <c r="AFU119" s="215"/>
      <c r="AFV119" s="215"/>
      <c r="AFW119" s="215"/>
      <c r="AFX119" s="215"/>
      <c r="AFY119" s="215"/>
      <c r="AFZ119" s="215"/>
      <c r="AGA119" s="215"/>
      <c r="AGB119" s="215"/>
      <c r="AGC119" s="215"/>
      <c r="AGD119" s="215"/>
      <c r="AGE119" s="215"/>
      <c r="AGF119" s="215"/>
      <c r="AGG119" s="215"/>
      <c r="AGH119" s="215"/>
      <c r="AGI119" s="215"/>
      <c r="AGJ119" s="215"/>
      <c r="AGK119" s="215"/>
      <c r="AGL119" s="215"/>
      <c r="AGM119" s="215"/>
      <c r="AGN119" s="215"/>
      <c r="AGO119" s="215"/>
      <c r="AGP119" s="215"/>
      <c r="AGQ119" s="215"/>
      <c r="AGR119" s="215"/>
      <c r="AGS119" s="215"/>
      <c r="AGT119" s="215"/>
      <c r="AGU119" s="215"/>
      <c r="AGV119" s="215"/>
      <c r="AGW119" s="215"/>
      <c r="AGX119" s="215"/>
      <c r="AGY119" s="215"/>
      <c r="AGZ119" s="215"/>
      <c r="AHA119" s="215"/>
      <c r="AHB119" s="215"/>
      <c r="AHC119" s="215"/>
      <c r="AHD119" s="215"/>
      <c r="AHE119" s="215"/>
      <c r="AHF119" s="215"/>
      <c r="AHG119" s="215"/>
      <c r="AHH119" s="215"/>
      <c r="AHI119" s="215"/>
      <c r="AHJ119" s="215"/>
      <c r="AHK119" s="215"/>
      <c r="AHL119" s="215"/>
      <c r="AHM119" s="215"/>
      <c r="AHN119" s="215"/>
      <c r="AHO119" s="215"/>
      <c r="AHP119" s="215"/>
      <c r="AHQ119" s="215"/>
      <c r="AHR119" s="215"/>
      <c r="AHS119" s="215"/>
      <c r="AHT119" s="215"/>
      <c r="AHU119" s="215"/>
      <c r="AHV119" s="215"/>
      <c r="AHW119" s="215"/>
      <c r="AHX119" s="215"/>
      <c r="AHY119" s="215"/>
      <c r="AHZ119" s="215"/>
      <c r="AIA119" s="215"/>
      <c r="AIB119" s="215"/>
      <c r="AIC119" s="215"/>
      <c r="AID119" s="215"/>
      <c r="AIE119" s="215"/>
      <c r="AIF119" s="215"/>
      <c r="AIG119" s="215"/>
      <c r="AIH119" s="215"/>
      <c r="AII119" s="215"/>
      <c r="AIJ119" s="215"/>
      <c r="AIK119" s="215"/>
      <c r="AIL119" s="215"/>
      <c r="AIM119" s="215"/>
      <c r="AIN119" s="215"/>
      <c r="AIO119" s="215"/>
      <c r="AIP119" s="215"/>
      <c r="AIQ119" s="215"/>
      <c r="AIR119" s="215"/>
      <c r="AIS119" s="215"/>
      <c r="AIT119" s="215"/>
      <c r="AIU119" s="215"/>
      <c r="AIV119" s="215"/>
      <c r="AIW119" s="215"/>
      <c r="AIX119" s="215"/>
      <c r="AIY119" s="215"/>
      <c r="AIZ119" s="215"/>
      <c r="AJA119" s="215"/>
      <c r="AJB119" s="215"/>
      <c r="AJC119" s="215"/>
      <c r="AJD119" s="215"/>
      <c r="AJE119" s="215"/>
      <c r="AJF119" s="215"/>
      <c r="AJG119" s="215"/>
      <c r="AJH119" s="215"/>
      <c r="AJI119" s="215"/>
      <c r="AJJ119" s="215"/>
      <c r="AJK119" s="215"/>
      <c r="AJL119" s="215"/>
      <c r="AJM119" s="215"/>
      <c r="AJN119" s="215"/>
      <c r="AJO119" s="215"/>
      <c r="AJP119" s="215"/>
      <c r="AJQ119" s="215"/>
      <c r="AJR119" s="215"/>
      <c r="AJS119" s="215"/>
      <c r="AJT119" s="215"/>
      <c r="AJU119" s="215"/>
      <c r="AJV119" s="215"/>
      <c r="AJW119" s="215"/>
      <c r="AJX119" s="215"/>
      <c r="AJY119" s="215"/>
      <c r="AJZ119" s="215"/>
      <c r="AKA119" s="215"/>
      <c r="AKB119" s="215"/>
      <c r="AKC119" s="215"/>
      <c r="AKD119" s="215"/>
      <c r="AKE119" s="215"/>
      <c r="AKF119" s="215"/>
      <c r="AKG119" s="215"/>
      <c r="AKH119" s="215"/>
      <c r="AKI119" s="215"/>
      <c r="AKJ119" s="215"/>
      <c r="AKK119" s="215"/>
      <c r="AKL119" s="215"/>
      <c r="AKM119" s="215"/>
      <c r="AKN119" s="215"/>
      <c r="AKO119" s="215"/>
      <c r="AKP119" s="215"/>
      <c r="AKQ119" s="215"/>
      <c r="AKR119" s="215"/>
      <c r="AKS119" s="215"/>
      <c r="AKT119" s="215"/>
      <c r="AKU119" s="215"/>
      <c r="AKV119" s="215"/>
      <c r="AKW119" s="215"/>
      <c r="AKX119" s="215"/>
      <c r="AKY119" s="215"/>
      <c r="AKZ119" s="215"/>
      <c r="ALA119" s="215"/>
      <c r="ALB119" s="215"/>
      <c r="ALC119" s="215"/>
      <c r="ALD119" s="215"/>
      <c r="ALE119" s="215"/>
      <c r="ALF119" s="215"/>
      <c r="ALG119" s="215"/>
      <c r="ALH119" s="215"/>
      <c r="ALI119" s="215"/>
      <c r="ALJ119" s="215"/>
      <c r="ALK119" s="215"/>
      <c r="ALL119" s="215"/>
      <c r="ALM119" s="215"/>
      <c r="ALN119" s="215"/>
      <c r="ALO119" s="215"/>
      <c r="ALP119" s="215"/>
      <c r="ALQ119" s="215"/>
      <c r="ALR119" s="215"/>
      <c r="ALS119" s="215"/>
      <c r="ALT119" s="215"/>
      <c r="ALU119" s="215"/>
      <c r="ALV119" s="215"/>
      <c r="ALW119" s="215"/>
      <c r="ALX119" s="215"/>
      <c r="ALY119" s="215"/>
      <c r="ALZ119" s="215"/>
      <c r="AMA119" s="215"/>
      <c r="AMB119" s="215"/>
      <c r="AMC119" s="215"/>
      <c r="AMD119" s="215"/>
      <c r="AME119" s="215"/>
      <c r="AMF119" s="215"/>
      <c r="AMG119" s="215"/>
      <c r="AMH119" s="215"/>
      <c r="AMI119" s="215"/>
      <c r="AMJ119" s="215"/>
      <c r="AMK119" s="215"/>
      <c r="AML119" s="215"/>
      <c r="AMM119" s="215"/>
      <c r="AMN119" s="215"/>
      <c r="AMO119" s="215"/>
      <c r="AMP119" s="215"/>
      <c r="AMQ119" s="215"/>
      <c r="AMR119" s="215"/>
      <c r="AMS119" s="215"/>
      <c r="AMT119" s="215"/>
      <c r="AMU119" s="215"/>
      <c r="AMV119" s="215"/>
      <c r="AMW119" s="215"/>
      <c r="AMX119" s="215"/>
      <c r="AMY119" s="215"/>
      <c r="AMZ119" s="215"/>
      <c r="ANA119" s="215"/>
      <c r="ANB119" s="215"/>
      <c r="ANC119" s="215"/>
      <c r="AND119" s="215"/>
      <c r="ANE119" s="215"/>
      <c r="ANF119" s="215"/>
      <c r="ANG119" s="215"/>
      <c r="ANH119" s="215"/>
      <c r="ANI119" s="215"/>
      <c r="ANJ119" s="215"/>
      <c r="ANK119" s="215"/>
      <c r="ANL119" s="215"/>
      <c r="ANM119" s="215"/>
      <c r="ANN119" s="215"/>
      <c r="ANO119" s="215"/>
      <c r="ANP119" s="215"/>
      <c r="ANQ119" s="215"/>
      <c r="ANR119" s="215"/>
      <c r="ANS119" s="215"/>
      <c r="ANT119" s="215"/>
      <c r="ANU119" s="215"/>
      <c r="ANV119" s="215"/>
      <c r="ANW119" s="215"/>
      <c r="ANX119" s="215"/>
      <c r="ANY119" s="215"/>
      <c r="ANZ119" s="215"/>
      <c r="AOA119" s="215"/>
      <c r="AOB119" s="215"/>
      <c r="AOC119" s="215"/>
      <c r="AOD119" s="215"/>
      <c r="AOE119" s="215"/>
      <c r="AOF119" s="215"/>
      <c r="AOG119" s="215"/>
      <c r="AOH119" s="215"/>
      <c r="AOI119" s="215"/>
      <c r="AOJ119" s="215"/>
      <c r="AOK119" s="215"/>
      <c r="AOL119" s="215"/>
      <c r="AOM119" s="215"/>
      <c r="AON119" s="215"/>
      <c r="AOO119" s="215"/>
      <c r="AOP119" s="215"/>
      <c r="AOQ119" s="215"/>
      <c r="AOR119" s="215"/>
      <c r="AOS119" s="215"/>
      <c r="AOT119" s="215"/>
      <c r="AOU119" s="215"/>
      <c r="AOV119" s="215"/>
      <c r="AOW119" s="215"/>
      <c r="AOX119" s="215"/>
      <c r="AOY119" s="215"/>
      <c r="AOZ119" s="215"/>
      <c r="APA119" s="215"/>
      <c r="APB119" s="215"/>
      <c r="APC119" s="215"/>
      <c r="APD119" s="215"/>
      <c r="APE119" s="215"/>
      <c r="APF119" s="215"/>
      <c r="APG119" s="215"/>
      <c r="APH119" s="215"/>
      <c r="API119" s="215"/>
      <c r="APJ119" s="215"/>
      <c r="APK119" s="215"/>
      <c r="APL119" s="215"/>
      <c r="APM119" s="215"/>
      <c r="APN119" s="215"/>
      <c r="APO119" s="215"/>
      <c r="APP119" s="215"/>
      <c r="APQ119" s="215"/>
      <c r="APR119" s="215"/>
      <c r="APS119" s="215"/>
      <c r="APT119" s="215"/>
      <c r="APU119" s="215"/>
      <c r="APV119" s="215"/>
      <c r="APW119" s="215"/>
      <c r="APX119" s="215"/>
      <c r="APY119" s="215"/>
      <c r="APZ119" s="215"/>
      <c r="AQA119" s="215"/>
      <c r="AQB119" s="215"/>
      <c r="AQC119" s="215"/>
      <c r="AQD119" s="215"/>
      <c r="AQE119" s="215"/>
      <c r="AQF119" s="215"/>
      <c r="AQG119" s="215"/>
      <c r="AQH119" s="215"/>
      <c r="AQI119" s="215"/>
      <c r="AQJ119" s="215"/>
      <c r="AQK119" s="215"/>
      <c r="AQL119" s="215"/>
      <c r="AQM119" s="215"/>
      <c r="AQN119" s="215"/>
      <c r="AQO119" s="215"/>
      <c r="AQP119" s="215"/>
      <c r="AQQ119" s="215"/>
      <c r="AQR119" s="215"/>
      <c r="AQS119" s="215"/>
      <c r="AQT119" s="215"/>
      <c r="AQU119" s="215"/>
      <c r="AQV119" s="215"/>
      <c r="AQW119" s="215"/>
      <c r="AQX119" s="215"/>
      <c r="AQY119" s="215"/>
      <c r="AQZ119" s="215"/>
      <c r="ARA119" s="215"/>
      <c r="ARB119" s="215"/>
      <c r="ARC119" s="215"/>
      <c r="ARD119" s="215"/>
      <c r="ARE119" s="215"/>
      <c r="ARF119" s="215"/>
      <c r="ARG119" s="215"/>
      <c r="ARH119" s="215"/>
      <c r="ARI119" s="215"/>
      <c r="ARJ119" s="215"/>
      <c r="ARK119" s="215"/>
      <c r="ARL119" s="215"/>
      <c r="ARM119" s="215"/>
      <c r="ARN119" s="215"/>
      <c r="ARO119" s="215"/>
      <c r="ARP119" s="215"/>
      <c r="ARQ119" s="215"/>
      <c r="ARR119" s="215"/>
      <c r="ARS119" s="215"/>
      <c r="ART119" s="215"/>
      <c r="ARU119" s="215"/>
      <c r="ARV119" s="215"/>
      <c r="ARW119" s="215"/>
      <c r="ARX119" s="215"/>
      <c r="ARY119" s="215"/>
      <c r="ARZ119" s="215"/>
      <c r="ASA119" s="215"/>
      <c r="ASB119" s="215"/>
      <c r="ASC119" s="215"/>
      <c r="ASD119" s="215"/>
      <c r="ASE119" s="215"/>
      <c r="ASF119" s="215"/>
      <c r="ASG119" s="215"/>
      <c r="ASH119" s="215"/>
      <c r="ASI119" s="215"/>
      <c r="ASJ119" s="215"/>
      <c r="ASK119" s="215"/>
      <c r="ASL119" s="215"/>
      <c r="ASM119" s="215"/>
      <c r="ASN119" s="215"/>
      <c r="ASO119" s="215"/>
      <c r="ASP119" s="215"/>
      <c r="ASQ119" s="215"/>
      <c r="ASR119" s="215"/>
      <c r="ASS119" s="215"/>
      <c r="AST119" s="215"/>
      <c r="ASU119" s="215"/>
      <c r="ASV119" s="215"/>
      <c r="ASW119" s="215"/>
      <c r="ASX119" s="215"/>
      <c r="ASY119" s="215"/>
      <c r="ASZ119" s="215"/>
      <c r="ATA119" s="215"/>
      <c r="ATB119" s="215"/>
      <c r="ATC119" s="215"/>
      <c r="ATD119" s="215"/>
      <c r="ATE119" s="215"/>
      <c r="ATF119" s="215"/>
      <c r="ATG119" s="215"/>
      <c r="ATH119" s="215"/>
      <c r="ATI119" s="215"/>
      <c r="ATJ119" s="215"/>
      <c r="ATK119" s="215"/>
      <c r="ATL119" s="215"/>
      <c r="ATM119" s="215"/>
      <c r="ATN119" s="215"/>
      <c r="ATO119" s="215"/>
      <c r="ATP119" s="215"/>
      <c r="ATQ119" s="215"/>
      <c r="ATR119" s="215"/>
      <c r="ATS119" s="215"/>
      <c r="ATT119" s="215"/>
      <c r="ATU119" s="215"/>
      <c r="ATV119" s="215"/>
      <c r="ATW119" s="215"/>
      <c r="ATX119" s="215"/>
      <c r="ATY119" s="215"/>
      <c r="ATZ119" s="215"/>
      <c r="AUA119" s="215"/>
      <c r="AUB119" s="215"/>
      <c r="AUC119" s="215"/>
      <c r="AUD119" s="215"/>
      <c r="AUE119" s="215"/>
      <c r="AUF119" s="215"/>
      <c r="AUG119" s="215"/>
      <c r="AUH119" s="215"/>
      <c r="AUI119" s="215"/>
      <c r="AUJ119" s="215"/>
      <c r="AUK119" s="215"/>
      <c r="AUL119" s="215"/>
      <c r="AUM119" s="215"/>
      <c r="AUN119" s="215"/>
      <c r="AUO119" s="215"/>
      <c r="AUP119" s="215"/>
      <c r="AUQ119" s="215"/>
      <c r="AUR119" s="215"/>
      <c r="AUS119" s="215"/>
      <c r="AUT119" s="215"/>
      <c r="AUU119" s="215"/>
      <c r="AUV119" s="215"/>
      <c r="AUW119" s="215"/>
      <c r="AUX119" s="215"/>
      <c r="AUY119" s="215"/>
      <c r="AUZ119" s="215"/>
      <c r="AVA119" s="215"/>
      <c r="AVB119" s="215"/>
      <c r="AVC119" s="215"/>
      <c r="AVD119" s="215"/>
      <c r="AVE119" s="215"/>
      <c r="AVF119" s="215"/>
      <c r="AVG119" s="215"/>
      <c r="AVH119" s="215"/>
      <c r="AVI119" s="215"/>
      <c r="AVJ119" s="215"/>
      <c r="AVK119" s="215"/>
      <c r="AVL119" s="215"/>
      <c r="AVM119" s="215"/>
      <c r="AVN119" s="215"/>
      <c r="AVO119" s="215"/>
      <c r="AVP119" s="215"/>
      <c r="AVQ119" s="215"/>
      <c r="AVR119" s="215"/>
      <c r="AVS119" s="215"/>
      <c r="AVT119" s="215"/>
      <c r="AVU119" s="215"/>
      <c r="AVV119" s="215"/>
      <c r="AVW119" s="215"/>
      <c r="AVX119" s="215"/>
      <c r="AVY119" s="215"/>
      <c r="AVZ119" s="215"/>
      <c r="AWA119" s="215"/>
      <c r="AWB119" s="215"/>
      <c r="AWC119" s="215"/>
      <c r="AWD119" s="215"/>
      <c r="AWE119" s="215"/>
      <c r="AWF119" s="215"/>
      <c r="AWG119" s="215"/>
      <c r="AWH119" s="215"/>
      <c r="AWI119" s="215"/>
      <c r="AWJ119" s="215"/>
      <c r="AWK119" s="215"/>
      <c r="AWL119" s="215"/>
      <c r="AWM119" s="215"/>
      <c r="AWN119" s="215"/>
      <c r="AWO119" s="215"/>
      <c r="AWP119" s="215"/>
      <c r="AWQ119" s="215"/>
      <c r="AWR119" s="215"/>
      <c r="AWS119" s="215"/>
      <c r="AWT119" s="215"/>
      <c r="AWU119" s="215"/>
      <c r="AWV119" s="215"/>
      <c r="AWW119" s="215"/>
      <c r="AWX119" s="215"/>
      <c r="AWY119" s="215"/>
      <c r="AWZ119" s="215"/>
      <c r="AXA119" s="215"/>
      <c r="AXB119" s="215"/>
      <c r="AXC119" s="215"/>
      <c r="AXD119" s="215"/>
      <c r="AXE119" s="215"/>
      <c r="AXF119" s="215"/>
      <c r="AXG119" s="215"/>
      <c r="AXH119" s="215"/>
      <c r="AXI119" s="215"/>
      <c r="AXJ119" s="215"/>
      <c r="AXK119" s="215"/>
      <c r="AXL119" s="215"/>
      <c r="AXM119" s="215"/>
      <c r="AXN119" s="215"/>
      <c r="AXO119" s="215"/>
      <c r="AXP119" s="215"/>
      <c r="AXQ119" s="215"/>
      <c r="AXR119" s="215"/>
      <c r="AXS119" s="215"/>
      <c r="AXT119" s="215"/>
      <c r="AXU119" s="215"/>
      <c r="AXV119" s="215"/>
      <c r="AXW119" s="215"/>
      <c r="AXX119" s="215"/>
      <c r="AXY119" s="215"/>
      <c r="AXZ119" s="215"/>
      <c r="AYA119" s="215"/>
      <c r="AYB119" s="215"/>
      <c r="AYC119" s="215"/>
      <c r="AYD119" s="215"/>
      <c r="AYE119" s="215"/>
      <c r="AYF119" s="215"/>
      <c r="AYG119" s="215"/>
      <c r="AYH119" s="215"/>
      <c r="AYI119" s="215"/>
      <c r="AYJ119" s="215"/>
      <c r="AYK119" s="215"/>
      <c r="AYL119" s="215"/>
      <c r="AYM119" s="215"/>
      <c r="AYN119" s="215"/>
      <c r="AYO119" s="215"/>
      <c r="AYP119" s="215"/>
      <c r="AYQ119" s="215"/>
      <c r="AYR119" s="215"/>
      <c r="AYS119" s="215"/>
      <c r="AYT119" s="215"/>
      <c r="AYU119" s="215"/>
      <c r="AYV119" s="215"/>
      <c r="AYW119" s="215"/>
      <c r="AYX119" s="215"/>
      <c r="AYY119" s="215"/>
      <c r="AYZ119" s="215"/>
      <c r="AZA119" s="215"/>
      <c r="AZB119" s="215"/>
      <c r="AZC119" s="215"/>
      <c r="AZD119" s="215"/>
      <c r="AZE119" s="215"/>
      <c r="AZF119" s="215"/>
      <c r="AZG119" s="215"/>
      <c r="AZH119" s="215"/>
      <c r="AZI119" s="215"/>
      <c r="AZJ119" s="215"/>
      <c r="AZK119" s="215"/>
      <c r="AZL119" s="215"/>
      <c r="AZM119" s="215"/>
      <c r="AZN119" s="215"/>
      <c r="AZO119" s="215"/>
      <c r="AZP119" s="215"/>
      <c r="AZQ119" s="215"/>
      <c r="AZR119" s="215"/>
      <c r="AZS119" s="215"/>
      <c r="AZT119" s="215"/>
      <c r="AZU119" s="215"/>
      <c r="AZV119" s="215"/>
      <c r="AZW119" s="215"/>
      <c r="AZX119" s="215"/>
      <c r="AZY119" s="215"/>
      <c r="AZZ119" s="215"/>
      <c r="BAA119" s="215"/>
      <c r="BAB119" s="215"/>
      <c r="BAC119" s="215"/>
      <c r="BAD119" s="215"/>
      <c r="BAE119" s="215"/>
      <c r="BAF119" s="215"/>
      <c r="BAG119" s="215"/>
      <c r="BAH119" s="215"/>
      <c r="BAI119" s="215"/>
      <c r="BAJ119" s="215"/>
      <c r="BAK119" s="215"/>
      <c r="BAL119" s="215"/>
      <c r="BAM119" s="215"/>
      <c r="BAN119" s="215"/>
      <c r="BAO119" s="215"/>
      <c r="BAP119" s="215"/>
      <c r="BAQ119" s="215"/>
      <c r="BAR119" s="215"/>
      <c r="BAS119" s="215"/>
      <c r="BAT119" s="215"/>
      <c r="BAU119" s="215"/>
      <c r="BAV119" s="215"/>
      <c r="BAW119" s="215"/>
      <c r="BAX119" s="215"/>
      <c r="BAY119" s="215"/>
      <c r="BAZ119" s="215"/>
      <c r="BBA119" s="215"/>
      <c r="BBB119" s="215"/>
      <c r="BBC119" s="215"/>
      <c r="BBD119" s="215"/>
      <c r="BBE119" s="215"/>
      <c r="BBF119" s="215"/>
      <c r="BBG119" s="215"/>
      <c r="BBH119" s="215"/>
      <c r="BBI119" s="215"/>
      <c r="BBJ119" s="215"/>
      <c r="BBK119" s="215"/>
      <c r="BBL119" s="215"/>
      <c r="BBM119" s="215"/>
      <c r="BBN119" s="215"/>
      <c r="BBO119" s="215"/>
      <c r="BBP119" s="215"/>
      <c r="BBQ119" s="215"/>
      <c r="BBR119" s="215"/>
      <c r="BBS119" s="215"/>
      <c r="BBT119" s="215"/>
      <c r="BBU119" s="215"/>
      <c r="BBV119" s="215"/>
      <c r="BBW119" s="215"/>
      <c r="BBX119" s="215"/>
      <c r="BBY119" s="215"/>
      <c r="BBZ119" s="215"/>
      <c r="BCA119" s="215"/>
      <c r="BCB119" s="215"/>
      <c r="BCC119" s="215"/>
      <c r="BCD119" s="215"/>
      <c r="BCE119" s="215"/>
      <c r="BCF119" s="215"/>
      <c r="BCG119" s="215"/>
      <c r="BCH119" s="215"/>
      <c r="BCI119" s="215"/>
      <c r="BCJ119" s="215"/>
      <c r="BCK119" s="215"/>
      <c r="BCL119" s="215"/>
      <c r="BCM119" s="215"/>
      <c r="BCN119" s="215"/>
      <c r="BCO119" s="215"/>
      <c r="BCP119" s="215"/>
      <c r="BCQ119" s="215"/>
      <c r="BCR119" s="215"/>
      <c r="BCS119" s="215"/>
      <c r="BCT119" s="215"/>
      <c r="BCU119" s="215"/>
      <c r="BCV119" s="215"/>
      <c r="BCW119" s="215"/>
      <c r="BCX119" s="215"/>
      <c r="BCY119" s="215"/>
      <c r="BCZ119" s="215"/>
      <c r="BDA119" s="215"/>
      <c r="BDB119" s="215"/>
      <c r="BDC119" s="215"/>
      <c r="BDD119" s="215"/>
      <c r="BDE119" s="215"/>
      <c r="BDF119" s="215"/>
      <c r="BDG119" s="215"/>
      <c r="BDH119" s="215"/>
      <c r="BDI119" s="215"/>
      <c r="BDJ119" s="215"/>
      <c r="BDK119" s="215"/>
      <c r="BDL119" s="215"/>
      <c r="BDM119" s="215"/>
      <c r="BDN119" s="215"/>
      <c r="BDO119" s="215"/>
      <c r="BDP119" s="215"/>
      <c r="BDQ119" s="215"/>
      <c r="BDR119" s="215"/>
      <c r="BDS119" s="215"/>
      <c r="BDT119" s="215"/>
      <c r="BDU119" s="215"/>
      <c r="BDV119" s="215"/>
      <c r="BDW119" s="215"/>
      <c r="BDX119" s="215"/>
      <c r="BDY119" s="215"/>
      <c r="BDZ119" s="215"/>
      <c r="BEA119" s="215"/>
      <c r="BEB119" s="215"/>
      <c r="BEC119" s="215"/>
      <c r="BED119" s="215"/>
      <c r="BEE119" s="215"/>
      <c r="BEF119" s="215"/>
      <c r="BEG119" s="215"/>
      <c r="BEH119" s="215"/>
      <c r="BEI119" s="215"/>
      <c r="BEJ119" s="215"/>
      <c r="BEK119" s="215"/>
      <c r="BEL119" s="215"/>
      <c r="BEM119" s="215"/>
      <c r="BEN119" s="215"/>
      <c r="BEO119" s="215"/>
      <c r="BEP119" s="215"/>
      <c r="BEQ119" s="215"/>
      <c r="BER119" s="215"/>
      <c r="BES119" s="215"/>
      <c r="BET119" s="215"/>
      <c r="BEU119" s="215"/>
      <c r="BEV119" s="215"/>
      <c r="BEW119" s="215"/>
      <c r="BEX119" s="215"/>
      <c r="BEY119" s="215"/>
      <c r="BEZ119" s="215"/>
      <c r="BFA119" s="215"/>
      <c r="BFB119" s="215"/>
      <c r="BFC119" s="215"/>
      <c r="BFD119" s="215"/>
      <c r="BFE119" s="215"/>
      <c r="BFF119" s="215"/>
      <c r="BFG119" s="215"/>
      <c r="BFH119" s="215"/>
      <c r="BFI119" s="215"/>
      <c r="BFJ119" s="215"/>
      <c r="BFK119" s="215"/>
      <c r="BFL119" s="215"/>
      <c r="BFM119" s="215"/>
      <c r="BFN119" s="215"/>
      <c r="BFO119" s="215"/>
      <c r="BFP119" s="215"/>
      <c r="BFQ119" s="215"/>
      <c r="BFR119" s="215"/>
      <c r="BFS119" s="215"/>
      <c r="BFT119" s="215"/>
      <c r="BFU119" s="215"/>
      <c r="BFV119" s="215"/>
      <c r="BFW119" s="215"/>
      <c r="BFX119" s="215"/>
      <c r="BFY119" s="215"/>
      <c r="BFZ119" s="215"/>
      <c r="BGA119" s="215"/>
      <c r="BGB119" s="215"/>
      <c r="BGC119" s="215"/>
      <c r="BGD119" s="215"/>
      <c r="BGE119" s="215"/>
      <c r="BGF119" s="215"/>
      <c r="BGG119" s="215"/>
      <c r="BGH119" s="215"/>
      <c r="BGI119" s="215"/>
      <c r="BGJ119" s="215"/>
      <c r="BGK119" s="215"/>
      <c r="BGL119" s="215"/>
      <c r="BGM119" s="215"/>
      <c r="BGN119" s="215"/>
      <c r="BGO119" s="215"/>
      <c r="BGP119" s="215"/>
      <c r="BGQ119" s="215"/>
      <c r="BGR119" s="215"/>
      <c r="BGS119" s="215"/>
      <c r="BGT119" s="215"/>
      <c r="BGU119" s="215"/>
      <c r="BGV119" s="215"/>
      <c r="BGW119" s="215"/>
      <c r="BGX119" s="215"/>
      <c r="BGY119" s="215"/>
      <c r="BGZ119" s="215"/>
      <c r="BHA119" s="215"/>
      <c r="BHB119" s="215"/>
      <c r="BHC119" s="215"/>
      <c r="BHD119" s="215"/>
      <c r="BHE119" s="215"/>
      <c r="BHF119" s="215"/>
      <c r="BHG119" s="215"/>
      <c r="BHH119" s="215"/>
      <c r="BHI119" s="215"/>
      <c r="BHJ119" s="215"/>
      <c r="BHK119" s="215"/>
      <c r="BHL119" s="215"/>
      <c r="BHM119" s="215"/>
      <c r="BHN119" s="215"/>
      <c r="BHO119" s="215"/>
      <c r="BHP119" s="215"/>
      <c r="BHQ119" s="215"/>
      <c r="BHR119" s="215"/>
      <c r="BHS119" s="215"/>
      <c r="BHT119" s="215"/>
      <c r="BHU119" s="215"/>
      <c r="BHV119" s="215"/>
      <c r="BHW119" s="215"/>
      <c r="BHX119" s="215"/>
      <c r="BHY119" s="215"/>
      <c r="BHZ119" s="215"/>
      <c r="BIA119" s="215"/>
      <c r="BIB119" s="215"/>
      <c r="BIC119" s="215"/>
      <c r="BID119" s="215"/>
      <c r="BIE119" s="215"/>
      <c r="BIF119" s="215"/>
      <c r="BIG119" s="215"/>
      <c r="BIH119" s="215"/>
      <c r="BII119" s="215"/>
      <c r="BIJ119" s="215"/>
      <c r="BIK119" s="215"/>
      <c r="BIL119" s="215"/>
      <c r="BIM119" s="215"/>
      <c r="BIN119" s="215"/>
      <c r="BIO119" s="215"/>
      <c r="BIP119" s="215"/>
      <c r="BIQ119" s="215"/>
      <c r="BIR119" s="215"/>
      <c r="BIS119" s="215"/>
      <c r="BIT119" s="215"/>
      <c r="BIU119" s="215"/>
      <c r="BIV119" s="215"/>
      <c r="BIW119" s="215"/>
      <c r="BIX119" s="215"/>
      <c r="BIY119" s="215"/>
      <c r="BIZ119" s="215"/>
      <c r="BJA119" s="215"/>
      <c r="BJB119" s="215"/>
      <c r="BJC119" s="215"/>
      <c r="BJD119" s="215"/>
      <c r="BJE119" s="215"/>
      <c r="BJF119" s="215"/>
      <c r="BJG119" s="215"/>
      <c r="BJH119" s="215"/>
      <c r="BJI119" s="215"/>
      <c r="BJJ119" s="215"/>
      <c r="BJK119" s="215"/>
      <c r="BJL119" s="215"/>
      <c r="BJM119" s="215"/>
      <c r="BJN119" s="215"/>
      <c r="BJO119" s="215"/>
      <c r="BJP119" s="215"/>
      <c r="BJQ119" s="215"/>
      <c r="BJR119" s="215"/>
      <c r="BJS119" s="215"/>
      <c r="BJT119" s="215"/>
      <c r="BJU119" s="215"/>
      <c r="BJV119" s="215"/>
      <c r="BJW119" s="215"/>
      <c r="BJX119" s="215"/>
      <c r="BJY119" s="215"/>
      <c r="BJZ119" s="215"/>
      <c r="BKA119" s="215"/>
      <c r="BKB119" s="215"/>
      <c r="BKC119" s="215"/>
      <c r="BKD119" s="215"/>
      <c r="BKE119" s="215"/>
      <c r="BKF119" s="215"/>
      <c r="BKG119" s="215"/>
      <c r="BKH119" s="215"/>
      <c r="BKI119" s="215"/>
      <c r="BKJ119" s="215"/>
      <c r="BKK119" s="215"/>
      <c r="BKL119" s="215"/>
      <c r="BKM119" s="215"/>
      <c r="BKN119" s="215"/>
      <c r="BKO119" s="215"/>
      <c r="BKP119" s="215"/>
      <c r="BKQ119" s="215"/>
      <c r="BKR119" s="215"/>
      <c r="BKS119" s="215"/>
      <c r="BKT119" s="215"/>
      <c r="BKU119" s="215"/>
      <c r="BKV119" s="215"/>
      <c r="BKW119" s="215"/>
      <c r="BKX119" s="215"/>
      <c r="BKY119" s="215"/>
      <c r="BKZ119" s="215"/>
      <c r="BLA119" s="215"/>
      <c r="BLB119" s="215"/>
      <c r="BLC119" s="215"/>
      <c r="BLD119" s="215"/>
      <c r="BLE119" s="215"/>
      <c r="BLF119" s="215"/>
      <c r="BLG119" s="215"/>
      <c r="BLH119" s="215"/>
      <c r="BLI119" s="215"/>
      <c r="BLJ119" s="215"/>
      <c r="BLK119" s="215"/>
      <c r="BLL119" s="215"/>
      <c r="BLM119" s="215"/>
      <c r="BLN119" s="215"/>
      <c r="BLO119" s="215"/>
      <c r="BLP119" s="215"/>
      <c r="BLQ119" s="215"/>
      <c r="BLR119" s="215"/>
      <c r="BLS119" s="215"/>
      <c r="BLT119" s="215"/>
      <c r="BLU119" s="215"/>
      <c r="BLV119" s="215"/>
      <c r="BLW119" s="215"/>
      <c r="BLX119" s="215"/>
      <c r="BLY119" s="215"/>
      <c r="BLZ119" s="215"/>
      <c r="BMA119" s="215"/>
      <c r="BMB119" s="215"/>
      <c r="BMC119" s="215"/>
      <c r="BMD119" s="215"/>
      <c r="BME119" s="215"/>
      <c r="BMF119" s="215"/>
      <c r="BMG119" s="215"/>
      <c r="BMH119" s="215"/>
      <c r="BMI119" s="215"/>
      <c r="BMJ119" s="215"/>
      <c r="BMK119" s="215"/>
      <c r="BML119" s="215"/>
      <c r="BMM119" s="215"/>
      <c r="BMN119" s="215"/>
      <c r="BMO119" s="215"/>
      <c r="BMP119" s="215"/>
      <c r="BMQ119" s="215"/>
      <c r="BMR119" s="215"/>
      <c r="BMS119" s="215"/>
      <c r="BMT119" s="215"/>
      <c r="BMU119" s="215"/>
      <c r="BMV119" s="215"/>
      <c r="BMW119" s="215"/>
      <c r="BMX119" s="215"/>
      <c r="BMY119" s="215"/>
      <c r="BMZ119" s="215"/>
      <c r="BNA119" s="215"/>
      <c r="BNB119" s="215"/>
      <c r="BNC119" s="215"/>
      <c r="BND119" s="215"/>
      <c r="BNE119" s="215"/>
      <c r="BNF119" s="215"/>
      <c r="BNG119" s="215"/>
      <c r="BNH119" s="215"/>
      <c r="BNI119" s="215"/>
      <c r="BNJ119" s="215"/>
      <c r="BNK119" s="215"/>
      <c r="BNL119" s="215"/>
      <c r="BNM119" s="215"/>
      <c r="BNN119" s="215"/>
      <c r="BNO119" s="215"/>
      <c r="BNP119" s="215"/>
      <c r="BNQ119" s="215"/>
      <c r="BNR119" s="215"/>
      <c r="BNS119" s="215"/>
      <c r="BNT119" s="215"/>
      <c r="BNU119" s="215"/>
      <c r="BNV119" s="215"/>
      <c r="BNW119" s="215"/>
      <c r="BNX119" s="215"/>
      <c r="BNY119" s="215"/>
      <c r="BNZ119" s="215"/>
      <c r="BOA119" s="215"/>
      <c r="BOB119" s="215"/>
      <c r="BOC119" s="215"/>
      <c r="BOD119" s="215"/>
      <c r="BOE119" s="215"/>
      <c r="BOF119" s="215"/>
      <c r="BOG119" s="215"/>
      <c r="BOH119" s="215"/>
      <c r="BOI119" s="215"/>
      <c r="BOJ119" s="215"/>
      <c r="BOK119" s="215"/>
      <c r="BOL119" s="215"/>
      <c r="BOM119" s="215"/>
      <c r="BON119" s="215"/>
      <c r="BOO119" s="215"/>
      <c r="BOP119" s="215"/>
      <c r="BOQ119" s="215"/>
      <c r="BOR119" s="215"/>
      <c r="BOS119" s="215"/>
      <c r="BOT119" s="215"/>
      <c r="BOU119" s="215"/>
      <c r="BOV119" s="215"/>
      <c r="BOW119" s="215"/>
      <c r="BOX119" s="215"/>
      <c r="BOY119" s="215"/>
      <c r="BOZ119" s="215"/>
      <c r="BPA119" s="215"/>
      <c r="BPB119" s="215"/>
      <c r="BPC119" s="215"/>
      <c r="BPD119" s="215"/>
      <c r="BPE119" s="215"/>
      <c r="BPF119" s="215"/>
      <c r="BPG119" s="215"/>
      <c r="BPH119" s="215"/>
      <c r="BPI119" s="215"/>
      <c r="BPJ119" s="215"/>
      <c r="BPK119" s="215"/>
      <c r="BPL119" s="215"/>
      <c r="BPM119" s="215"/>
      <c r="BPN119" s="215"/>
      <c r="BPO119" s="215"/>
      <c r="BPP119" s="215"/>
      <c r="BPQ119" s="215"/>
      <c r="BPR119" s="215"/>
      <c r="BPS119" s="215"/>
      <c r="BPT119" s="215"/>
      <c r="BPU119" s="215"/>
      <c r="BPV119" s="215"/>
      <c r="BPW119" s="215"/>
      <c r="BPX119" s="215"/>
      <c r="BPY119" s="215"/>
      <c r="BPZ119" s="215"/>
      <c r="BQA119" s="215"/>
      <c r="BQB119" s="215"/>
      <c r="BQC119" s="215"/>
      <c r="BQD119" s="215"/>
      <c r="BQE119" s="215"/>
      <c r="BQF119" s="215"/>
      <c r="BQG119" s="215"/>
      <c r="BQH119" s="215"/>
      <c r="BQI119" s="215"/>
      <c r="BQJ119" s="215"/>
      <c r="BQK119" s="215"/>
      <c r="BQL119" s="215"/>
      <c r="BQM119" s="215"/>
      <c r="BQN119" s="215"/>
      <c r="BQO119" s="215"/>
      <c r="BQP119" s="215"/>
      <c r="BQQ119" s="215"/>
      <c r="BQR119" s="215"/>
      <c r="BQS119" s="215"/>
      <c r="BQT119" s="215"/>
      <c r="BQU119" s="215"/>
      <c r="BQV119" s="215"/>
      <c r="BQW119" s="215"/>
      <c r="BQX119" s="215"/>
      <c r="BQY119" s="215"/>
      <c r="BQZ119" s="215"/>
      <c r="BRA119" s="215"/>
      <c r="BRB119" s="215"/>
      <c r="BRC119" s="215"/>
      <c r="BRD119" s="215"/>
      <c r="BRE119" s="215"/>
      <c r="BRF119" s="215"/>
      <c r="BRG119" s="215"/>
      <c r="BRH119" s="215"/>
      <c r="BRI119" s="215"/>
      <c r="BRJ119" s="215"/>
      <c r="BRK119" s="215"/>
      <c r="BRL119" s="215"/>
      <c r="BRM119" s="215"/>
      <c r="BRN119" s="215"/>
      <c r="BRO119" s="215"/>
      <c r="BRP119" s="215"/>
      <c r="BRQ119" s="215"/>
      <c r="BRR119" s="215"/>
      <c r="BRS119" s="215"/>
      <c r="BRT119" s="215"/>
      <c r="BRU119" s="215"/>
      <c r="BRV119" s="215"/>
      <c r="BRW119" s="215"/>
      <c r="BRX119" s="215"/>
      <c r="BRY119" s="215"/>
      <c r="BRZ119" s="215"/>
      <c r="BSA119" s="215"/>
      <c r="BSB119" s="215"/>
      <c r="BSC119" s="215"/>
      <c r="BSD119" s="215"/>
      <c r="BSE119" s="215"/>
      <c r="BSF119" s="215"/>
      <c r="BSG119" s="215"/>
      <c r="BSH119" s="215"/>
      <c r="BSI119" s="215"/>
      <c r="BSJ119" s="215"/>
      <c r="BSK119" s="215"/>
      <c r="BSL119" s="215"/>
      <c r="BSM119" s="215"/>
      <c r="BSN119" s="215"/>
      <c r="BSO119" s="215"/>
      <c r="BSP119" s="215"/>
      <c r="BSQ119" s="215"/>
      <c r="BSR119" s="215"/>
      <c r="BSS119" s="215"/>
      <c r="BST119" s="215"/>
      <c r="BSU119" s="215"/>
      <c r="BSV119" s="215"/>
      <c r="BSW119" s="215"/>
      <c r="BSX119" s="215"/>
      <c r="BSY119" s="215"/>
      <c r="BSZ119" s="215"/>
      <c r="BTA119" s="215"/>
      <c r="BTB119" s="215"/>
      <c r="BTC119" s="215"/>
      <c r="BTD119" s="215"/>
      <c r="BTE119" s="215"/>
      <c r="BTF119" s="215"/>
      <c r="BTG119" s="215"/>
      <c r="BTH119" s="215"/>
      <c r="BTI119" s="215"/>
      <c r="BTJ119" s="215"/>
      <c r="BTK119" s="215"/>
      <c r="BTL119" s="215"/>
      <c r="BTM119" s="215"/>
      <c r="BTN119" s="215"/>
      <c r="BTO119" s="215"/>
      <c r="BTP119" s="215"/>
      <c r="BTQ119" s="215"/>
      <c r="BTR119" s="215"/>
      <c r="BTS119" s="215"/>
      <c r="BTT119" s="215"/>
      <c r="BTU119" s="215"/>
      <c r="BTV119" s="215"/>
      <c r="BTW119" s="215"/>
      <c r="BTX119" s="215"/>
      <c r="BTY119" s="215"/>
      <c r="BTZ119" s="215"/>
      <c r="BUA119" s="215"/>
      <c r="BUB119" s="215"/>
      <c r="BUC119" s="215"/>
      <c r="BUD119" s="215"/>
      <c r="BUE119" s="215"/>
      <c r="BUF119" s="215"/>
      <c r="BUG119" s="215"/>
      <c r="BUH119" s="215"/>
      <c r="BUI119" s="215"/>
      <c r="BUJ119" s="215"/>
      <c r="BUK119" s="215"/>
      <c r="BUL119" s="215"/>
      <c r="BUM119" s="215"/>
      <c r="BUN119" s="215"/>
      <c r="BUO119" s="215"/>
      <c r="BUP119" s="215"/>
      <c r="BUQ119" s="215"/>
      <c r="BUR119" s="215"/>
      <c r="BUS119" s="215"/>
      <c r="BUT119" s="215"/>
      <c r="BUU119" s="215"/>
      <c r="BUV119" s="215"/>
      <c r="BUW119" s="215"/>
      <c r="BUX119" s="215"/>
      <c r="BUY119" s="215"/>
      <c r="BUZ119" s="215"/>
      <c r="BVA119" s="215"/>
      <c r="BVB119" s="215"/>
      <c r="BVC119" s="215"/>
      <c r="BVD119" s="215"/>
      <c r="BVE119" s="215"/>
      <c r="BVF119" s="215"/>
      <c r="BVG119" s="215"/>
      <c r="BVH119" s="215"/>
      <c r="BVI119" s="215"/>
      <c r="BVJ119" s="215"/>
      <c r="BVK119" s="215"/>
      <c r="BVL119" s="215"/>
      <c r="BVM119" s="215"/>
      <c r="BVN119" s="215"/>
      <c r="BVO119" s="215"/>
      <c r="BVP119" s="215"/>
      <c r="BVQ119" s="215"/>
      <c r="BVR119" s="215"/>
      <c r="BVS119" s="215"/>
      <c r="BVT119" s="215"/>
      <c r="BVU119" s="215"/>
      <c r="BVV119" s="215"/>
      <c r="BVW119" s="215"/>
      <c r="BVX119" s="215"/>
      <c r="BVY119" s="215"/>
      <c r="BVZ119" s="215"/>
      <c r="BWA119" s="215"/>
      <c r="BWB119" s="215"/>
      <c r="BWC119" s="215"/>
      <c r="BWD119" s="215"/>
      <c r="BWE119" s="215"/>
      <c r="BWF119" s="215"/>
      <c r="BWG119" s="215"/>
      <c r="BWH119" s="215"/>
      <c r="BWI119" s="215"/>
      <c r="BWJ119" s="215"/>
      <c r="BWK119" s="215"/>
      <c r="BWL119" s="215"/>
      <c r="BWM119" s="215"/>
      <c r="BWN119" s="215"/>
      <c r="BWO119" s="215"/>
      <c r="BWP119" s="215"/>
      <c r="BWQ119" s="215"/>
      <c r="BWR119" s="215"/>
      <c r="BWS119" s="215"/>
      <c r="BWT119" s="215"/>
      <c r="BWU119" s="215"/>
      <c r="BWV119" s="215"/>
      <c r="BWW119" s="215"/>
      <c r="BWX119" s="215"/>
      <c r="BWY119" s="215"/>
      <c r="BWZ119" s="215"/>
      <c r="BXA119" s="215"/>
      <c r="BXB119" s="215"/>
      <c r="BXC119" s="215"/>
      <c r="BXD119" s="215"/>
      <c r="BXE119" s="215"/>
      <c r="BXF119" s="215"/>
      <c r="BXG119" s="215"/>
      <c r="BXH119" s="215"/>
      <c r="BXI119" s="215"/>
      <c r="BXJ119" s="215"/>
      <c r="BXK119" s="215"/>
      <c r="BXL119" s="215"/>
      <c r="BXM119" s="215"/>
      <c r="BXN119" s="215"/>
      <c r="BXO119" s="215"/>
      <c r="BXP119" s="215"/>
      <c r="BXQ119" s="215"/>
      <c r="BXR119" s="215"/>
      <c r="BXS119" s="215"/>
      <c r="BXT119" s="215"/>
      <c r="BXU119" s="215"/>
      <c r="BXV119" s="215"/>
      <c r="BXW119" s="215"/>
      <c r="BXX119" s="215"/>
      <c r="BXY119" s="215"/>
      <c r="BXZ119" s="215"/>
      <c r="BYA119" s="215"/>
      <c r="BYB119" s="215"/>
      <c r="BYC119" s="215"/>
      <c r="BYD119" s="215"/>
      <c r="BYE119" s="215"/>
      <c r="BYF119" s="215"/>
      <c r="BYG119" s="215"/>
      <c r="BYH119" s="215"/>
      <c r="BYI119" s="215"/>
      <c r="BYJ119" s="215"/>
      <c r="BYK119" s="215"/>
      <c r="BYL119" s="215"/>
      <c r="BYM119" s="215"/>
      <c r="BYN119" s="215"/>
      <c r="BYO119" s="215"/>
      <c r="BYP119" s="215"/>
      <c r="BYQ119" s="215"/>
      <c r="BYR119" s="215"/>
      <c r="BYS119" s="215"/>
      <c r="BYT119" s="215"/>
      <c r="BYU119" s="215"/>
      <c r="BYV119" s="215"/>
      <c r="BYW119" s="215"/>
      <c r="BYX119" s="215"/>
      <c r="BYY119" s="215"/>
      <c r="BYZ119" s="215"/>
      <c r="BZA119" s="215"/>
      <c r="BZB119" s="215"/>
      <c r="BZC119" s="215"/>
      <c r="BZD119" s="215"/>
      <c r="BZE119" s="215"/>
      <c r="BZF119" s="215"/>
      <c r="BZG119" s="215"/>
      <c r="BZH119" s="215"/>
      <c r="BZI119" s="215"/>
      <c r="BZJ119" s="215"/>
      <c r="BZK119" s="215"/>
      <c r="BZL119" s="215"/>
      <c r="BZM119" s="215"/>
      <c r="BZN119" s="215"/>
      <c r="BZO119" s="215"/>
      <c r="BZP119" s="215"/>
      <c r="BZQ119" s="215"/>
      <c r="BZR119" s="215"/>
      <c r="BZS119" s="215"/>
      <c r="BZT119" s="215"/>
      <c r="BZU119" s="215"/>
      <c r="BZV119" s="215"/>
      <c r="BZW119" s="215"/>
      <c r="BZX119" s="215"/>
      <c r="BZY119" s="215"/>
      <c r="BZZ119" s="215"/>
      <c r="CAA119" s="215"/>
      <c r="CAB119" s="215"/>
      <c r="CAC119" s="215"/>
      <c r="CAD119" s="215"/>
      <c r="CAE119" s="215"/>
      <c r="CAF119" s="215"/>
      <c r="CAG119" s="215"/>
      <c r="CAH119" s="215"/>
      <c r="CAI119" s="215"/>
      <c r="CAJ119" s="215"/>
      <c r="CAK119" s="215"/>
      <c r="CAL119" s="215"/>
      <c r="CAM119" s="215"/>
      <c r="CAN119" s="215"/>
      <c r="CAO119" s="215"/>
      <c r="CAP119" s="215"/>
      <c r="CAQ119" s="215"/>
      <c r="CAR119" s="215"/>
      <c r="CAS119" s="215"/>
      <c r="CAT119" s="215"/>
      <c r="CAU119" s="215"/>
      <c r="CAV119" s="215"/>
      <c r="CAW119" s="215"/>
      <c r="CAX119" s="215"/>
      <c r="CAY119" s="215"/>
      <c r="CAZ119" s="215"/>
      <c r="CBA119" s="215"/>
      <c r="CBB119" s="215"/>
      <c r="CBC119" s="215"/>
      <c r="CBD119" s="215"/>
      <c r="CBE119" s="215"/>
      <c r="CBF119" s="215"/>
      <c r="CBG119" s="215"/>
      <c r="CBH119" s="215"/>
      <c r="CBI119" s="215"/>
      <c r="CBJ119" s="215"/>
      <c r="CBK119" s="215"/>
      <c r="CBL119" s="215"/>
      <c r="CBM119" s="215"/>
      <c r="CBN119" s="215"/>
      <c r="CBO119" s="215"/>
      <c r="CBP119" s="215"/>
      <c r="CBQ119" s="215"/>
      <c r="CBR119" s="215"/>
      <c r="CBS119" s="215"/>
      <c r="CBT119" s="215"/>
      <c r="CBU119" s="215"/>
      <c r="CBV119" s="215"/>
      <c r="CBW119" s="215"/>
      <c r="CBX119" s="215"/>
      <c r="CBY119" s="215"/>
      <c r="CBZ119" s="215"/>
      <c r="CCA119" s="215"/>
      <c r="CCB119" s="215"/>
      <c r="CCC119" s="215"/>
      <c r="CCD119" s="215"/>
      <c r="CCE119" s="215"/>
      <c r="CCF119" s="215"/>
      <c r="CCG119" s="215"/>
      <c r="CCH119" s="215"/>
      <c r="CCI119" s="215"/>
      <c r="CCJ119" s="215"/>
      <c r="CCK119" s="215"/>
      <c r="CCL119" s="215"/>
      <c r="CCM119" s="215"/>
      <c r="CCN119" s="215"/>
      <c r="CCO119" s="215"/>
      <c r="CCP119" s="215"/>
      <c r="CCQ119" s="215"/>
      <c r="CCR119" s="215"/>
      <c r="CCS119" s="215"/>
      <c r="CCT119" s="215"/>
      <c r="CCU119" s="215"/>
      <c r="CCV119" s="215"/>
      <c r="CCW119" s="215"/>
      <c r="CCX119" s="215"/>
      <c r="CCY119" s="215"/>
      <c r="CCZ119" s="215"/>
      <c r="CDA119" s="215"/>
      <c r="CDB119" s="215"/>
      <c r="CDC119" s="215"/>
      <c r="CDD119" s="215"/>
      <c r="CDE119" s="215"/>
      <c r="CDF119" s="215"/>
      <c r="CDG119" s="215"/>
      <c r="CDH119" s="215"/>
      <c r="CDI119" s="215"/>
      <c r="CDJ119" s="215"/>
      <c r="CDK119" s="215"/>
      <c r="CDL119" s="215"/>
      <c r="CDM119" s="215"/>
      <c r="CDN119" s="215"/>
      <c r="CDO119" s="215"/>
      <c r="CDP119" s="215"/>
      <c r="CDQ119" s="215"/>
      <c r="CDR119" s="215"/>
      <c r="CDS119" s="215"/>
      <c r="CDT119" s="215"/>
      <c r="CDU119" s="215"/>
      <c r="CDV119" s="215"/>
      <c r="CDW119" s="215"/>
      <c r="CDX119" s="215"/>
      <c r="CDY119" s="215"/>
      <c r="CDZ119" s="215"/>
      <c r="CEA119" s="215"/>
      <c r="CEB119" s="215"/>
      <c r="CEC119" s="215"/>
      <c r="CED119" s="215"/>
      <c r="CEE119" s="215"/>
      <c r="CEF119" s="215"/>
      <c r="CEG119" s="215"/>
      <c r="CEH119" s="215"/>
      <c r="CEI119" s="215"/>
      <c r="CEJ119" s="215"/>
      <c r="CEK119" s="215"/>
      <c r="CEL119" s="215"/>
      <c r="CEM119" s="215"/>
      <c r="CEN119" s="215"/>
      <c r="CEO119" s="215"/>
      <c r="CEP119" s="215"/>
      <c r="CEQ119" s="215"/>
      <c r="CER119" s="215"/>
      <c r="CES119" s="215"/>
      <c r="CET119" s="215"/>
      <c r="CEU119" s="215"/>
      <c r="CEV119" s="215"/>
      <c r="CEW119" s="215"/>
      <c r="CEX119" s="215"/>
      <c r="CEY119" s="215"/>
      <c r="CEZ119" s="215"/>
      <c r="CFA119" s="215"/>
      <c r="CFB119" s="215"/>
      <c r="CFC119" s="215"/>
      <c r="CFD119" s="215"/>
      <c r="CFE119" s="215"/>
      <c r="CFF119" s="215"/>
      <c r="CFG119" s="215"/>
      <c r="CFH119" s="215"/>
      <c r="CFI119" s="215"/>
      <c r="CFJ119" s="215"/>
      <c r="CFK119" s="215"/>
      <c r="CFL119" s="215"/>
      <c r="CFM119" s="215"/>
      <c r="CFN119" s="215"/>
      <c r="CFO119" s="215"/>
      <c r="CFP119" s="215"/>
      <c r="CFQ119" s="215"/>
      <c r="CFR119" s="215"/>
      <c r="CFS119" s="215"/>
      <c r="CFT119" s="215"/>
      <c r="CFU119" s="215"/>
      <c r="CFV119" s="215"/>
      <c r="CFW119" s="215"/>
      <c r="CFX119" s="215"/>
      <c r="CFY119" s="215"/>
      <c r="CFZ119" s="215"/>
      <c r="CGA119" s="215"/>
      <c r="CGB119" s="215"/>
      <c r="CGC119" s="215"/>
      <c r="CGD119" s="215"/>
      <c r="CGE119" s="215"/>
      <c r="CGF119" s="215"/>
      <c r="CGG119" s="215"/>
      <c r="CGH119" s="215"/>
      <c r="CGI119" s="215"/>
      <c r="CGJ119" s="215"/>
      <c r="CGK119" s="215"/>
      <c r="CGL119" s="215"/>
      <c r="CGM119" s="215"/>
      <c r="CGN119" s="215"/>
      <c r="CGO119" s="215"/>
      <c r="CGP119" s="215"/>
      <c r="CGQ119" s="215"/>
      <c r="CGR119" s="215"/>
      <c r="CGS119" s="215"/>
      <c r="CGT119" s="215"/>
      <c r="CGU119" s="215"/>
      <c r="CGV119" s="215"/>
      <c r="CGW119" s="215"/>
      <c r="CGX119" s="215"/>
      <c r="CGY119" s="215"/>
      <c r="CGZ119" s="215"/>
      <c r="CHA119" s="215"/>
      <c r="CHB119" s="215"/>
      <c r="CHC119" s="215"/>
      <c r="CHD119" s="215"/>
      <c r="CHE119" s="215"/>
      <c r="CHF119" s="215"/>
      <c r="CHG119" s="215"/>
      <c r="CHH119" s="215"/>
      <c r="CHI119" s="215"/>
      <c r="CHJ119" s="215"/>
      <c r="CHK119" s="215"/>
      <c r="CHL119" s="215"/>
      <c r="CHM119" s="215"/>
      <c r="CHN119" s="215"/>
      <c r="CHO119" s="215"/>
      <c r="CHP119" s="215"/>
      <c r="CHQ119" s="215"/>
      <c r="CHR119" s="215"/>
      <c r="CHS119" s="215"/>
      <c r="CHT119" s="215"/>
      <c r="CHU119" s="215"/>
      <c r="CHV119" s="215"/>
      <c r="CHW119" s="215"/>
      <c r="CHX119" s="215"/>
      <c r="CHY119" s="215"/>
      <c r="CHZ119" s="215"/>
      <c r="CIA119" s="215"/>
      <c r="CIB119" s="215"/>
      <c r="CIC119" s="215"/>
      <c r="CID119" s="215"/>
      <c r="CIE119" s="215"/>
      <c r="CIF119" s="215"/>
      <c r="CIG119" s="215"/>
      <c r="CIH119" s="215"/>
      <c r="CII119" s="215"/>
      <c r="CIJ119" s="215"/>
      <c r="CIK119" s="215"/>
      <c r="CIL119" s="215"/>
      <c r="CIM119" s="215"/>
      <c r="CIN119" s="215"/>
      <c r="CIO119" s="215"/>
      <c r="CIP119" s="215"/>
      <c r="CIQ119" s="215"/>
      <c r="CIR119" s="215"/>
      <c r="CIS119" s="215"/>
      <c r="CIT119" s="215"/>
      <c r="CIU119" s="215"/>
      <c r="CIV119" s="215"/>
      <c r="CIW119" s="215"/>
      <c r="CIX119" s="215"/>
      <c r="CIY119" s="215"/>
      <c r="CIZ119" s="215"/>
      <c r="CJA119" s="215"/>
      <c r="CJB119" s="215"/>
      <c r="CJC119" s="215"/>
      <c r="CJD119" s="215"/>
      <c r="CJE119" s="215"/>
      <c r="CJF119" s="215"/>
      <c r="CJG119" s="215"/>
      <c r="CJH119" s="215"/>
      <c r="CJI119" s="215"/>
      <c r="CJJ119" s="215"/>
      <c r="CJK119" s="215"/>
      <c r="CJL119" s="215"/>
      <c r="CJM119" s="215"/>
      <c r="CJN119" s="215"/>
      <c r="CJO119" s="215"/>
      <c r="CJP119" s="215"/>
      <c r="CJQ119" s="215"/>
      <c r="CJR119" s="215"/>
      <c r="CJS119" s="215"/>
      <c r="CJT119" s="215"/>
      <c r="CJU119" s="215"/>
      <c r="CJV119" s="215"/>
      <c r="CJW119" s="215"/>
      <c r="CJX119" s="215"/>
      <c r="CJY119" s="215"/>
      <c r="CJZ119" s="215"/>
      <c r="CKA119" s="215"/>
      <c r="CKB119" s="215"/>
      <c r="CKC119" s="215"/>
      <c r="CKD119" s="215"/>
      <c r="CKE119" s="215"/>
      <c r="CKF119" s="215"/>
      <c r="CKG119" s="215"/>
      <c r="CKH119" s="215"/>
      <c r="CKI119" s="215"/>
      <c r="CKJ119" s="215"/>
      <c r="CKK119" s="215"/>
      <c r="CKL119" s="215"/>
      <c r="CKM119" s="215"/>
      <c r="CKN119" s="215"/>
      <c r="CKO119" s="215"/>
      <c r="CKP119" s="215"/>
      <c r="CKQ119" s="215"/>
      <c r="CKR119" s="215"/>
      <c r="CKS119" s="215"/>
      <c r="CKT119" s="215"/>
      <c r="CKU119" s="215"/>
      <c r="CKV119" s="215"/>
      <c r="CKW119" s="215"/>
      <c r="CKX119" s="215"/>
      <c r="CKY119" s="215"/>
      <c r="CKZ119" s="215"/>
      <c r="CLA119" s="215"/>
      <c r="CLB119" s="215"/>
      <c r="CLC119" s="215"/>
      <c r="CLD119" s="215"/>
      <c r="CLE119" s="215"/>
      <c r="CLF119" s="215"/>
      <c r="CLG119" s="215"/>
      <c r="CLH119" s="215"/>
      <c r="CLI119" s="215"/>
      <c r="CLJ119" s="215"/>
      <c r="CLK119" s="215"/>
      <c r="CLL119" s="215"/>
      <c r="CLM119" s="215"/>
      <c r="CLN119" s="215"/>
      <c r="CLO119" s="215"/>
      <c r="CLP119" s="215"/>
      <c r="CLQ119" s="215"/>
      <c r="CLR119" s="215"/>
      <c r="CLS119" s="215"/>
      <c r="CLT119" s="215"/>
      <c r="CLU119" s="215"/>
      <c r="CLV119" s="215"/>
      <c r="CLW119" s="215"/>
      <c r="CLX119" s="215"/>
      <c r="CLY119" s="215"/>
      <c r="CLZ119" s="215"/>
      <c r="CMA119" s="215"/>
      <c r="CMB119" s="215"/>
      <c r="CMC119" s="215"/>
      <c r="CMD119" s="215"/>
      <c r="CME119" s="215"/>
      <c r="CMF119" s="215"/>
      <c r="CMG119" s="215"/>
      <c r="CMH119" s="215"/>
      <c r="CMI119" s="215"/>
      <c r="CMJ119" s="215"/>
      <c r="CMK119" s="215"/>
      <c r="CML119" s="215"/>
      <c r="CMM119" s="215"/>
      <c r="CMN119" s="215"/>
      <c r="CMO119" s="215"/>
      <c r="CMP119" s="215"/>
      <c r="CMQ119" s="215"/>
      <c r="CMR119" s="215"/>
      <c r="CMS119" s="215"/>
      <c r="CMT119" s="215"/>
      <c r="CMU119" s="215"/>
      <c r="CMV119" s="215"/>
      <c r="CMW119" s="215"/>
      <c r="CMX119" s="215"/>
      <c r="CMY119" s="215"/>
      <c r="CMZ119" s="215"/>
      <c r="CNA119" s="215"/>
      <c r="CNB119" s="215"/>
      <c r="CNC119" s="215"/>
      <c r="CND119" s="215"/>
      <c r="CNE119" s="215"/>
      <c r="CNF119" s="215"/>
      <c r="CNG119" s="215"/>
      <c r="CNH119" s="215"/>
      <c r="CNI119" s="215"/>
      <c r="CNJ119" s="215"/>
      <c r="CNK119" s="215"/>
      <c r="CNL119" s="215"/>
      <c r="CNM119" s="215"/>
      <c r="CNN119" s="215"/>
      <c r="CNO119" s="215"/>
      <c r="CNP119" s="215"/>
      <c r="CNQ119" s="215"/>
      <c r="CNR119" s="215"/>
      <c r="CNS119" s="215"/>
      <c r="CNT119" s="215"/>
      <c r="CNU119" s="215"/>
      <c r="CNV119" s="215"/>
      <c r="CNW119" s="215"/>
      <c r="CNX119" s="215"/>
      <c r="CNY119" s="215"/>
      <c r="CNZ119" s="215"/>
      <c r="COA119" s="215"/>
      <c r="COB119" s="215"/>
      <c r="COC119" s="215"/>
      <c r="COD119" s="215"/>
      <c r="COE119" s="215"/>
      <c r="COF119" s="215"/>
      <c r="COG119" s="215"/>
      <c r="COH119" s="215"/>
      <c r="COI119" s="215"/>
      <c r="COJ119" s="215"/>
      <c r="COK119" s="215"/>
      <c r="COL119" s="215"/>
      <c r="COM119" s="215"/>
      <c r="CON119" s="215"/>
      <c r="COO119" s="215"/>
      <c r="COP119" s="215"/>
      <c r="COQ119" s="215"/>
      <c r="COR119" s="215"/>
      <c r="COS119" s="215"/>
      <c r="COT119" s="215"/>
      <c r="COU119" s="215"/>
      <c r="COV119" s="215"/>
      <c r="COW119" s="215"/>
      <c r="COX119" s="215"/>
      <c r="COY119" s="215"/>
      <c r="COZ119" s="215"/>
      <c r="CPA119" s="215"/>
      <c r="CPB119" s="215"/>
      <c r="CPC119" s="215"/>
      <c r="CPD119" s="215"/>
      <c r="CPE119" s="215"/>
      <c r="CPF119" s="215"/>
      <c r="CPG119" s="215"/>
      <c r="CPH119" s="215"/>
      <c r="CPI119" s="215"/>
      <c r="CPJ119" s="215"/>
      <c r="CPK119" s="215"/>
      <c r="CPL119" s="215"/>
      <c r="CPM119" s="215"/>
      <c r="CPN119" s="215"/>
      <c r="CPO119" s="215"/>
      <c r="CPP119" s="215"/>
      <c r="CPQ119" s="215"/>
      <c r="CPR119" s="215"/>
      <c r="CPS119" s="215"/>
      <c r="CPT119" s="215"/>
      <c r="CPU119" s="215"/>
      <c r="CPV119" s="215"/>
      <c r="CPW119" s="215"/>
      <c r="CPX119" s="215"/>
      <c r="CPY119" s="215"/>
      <c r="CPZ119" s="215"/>
      <c r="CQA119" s="215"/>
      <c r="CQB119" s="215"/>
      <c r="CQC119" s="215"/>
      <c r="CQD119" s="215"/>
      <c r="CQE119" s="215"/>
      <c r="CQF119" s="215"/>
      <c r="CQG119" s="215"/>
      <c r="CQH119" s="215"/>
      <c r="CQI119" s="215"/>
      <c r="CQJ119" s="215"/>
      <c r="CQK119" s="215"/>
      <c r="CQL119" s="215"/>
      <c r="CQM119" s="215"/>
      <c r="CQN119" s="215"/>
      <c r="CQO119" s="215"/>
      <c r="CQP119" s="215"/>
      <c r="CQQ119" s="215"/>
      <c r="CQR119" s="215"/>
      <c r="CQS119" s="215"/>
      <c r="CQT119" s="215"/>
      <c r="CQU119" s="215"/>
      <c r="CQV119" s="215"/>
      <c r="CQW119" s="215"/>
      <c r="CQX119" s="215"/>
      <c r="CQY119" s="215"/>
      <c r="CQZ119" s="215"/>
      <c r="CRA119" s="215"/>
      <c r="CRB119" s="215"/>
      <c r="CRC119" s="215"/>
      <c r="CRD119" s="215"/>
      <c r="CRE119" s="215"/>
      <c r="CRF119" s="215"/>
      <c r="CRG119" s="215"/>
      <c r="CRH119" s="215"/>
      <c r="CRI119" s="215"/>
      <c r="CRJ119" s="215"/>
      <c r="CRK119" s="215"/>
      <c r="CRL119" s="215"/>
      <c r="CRM119" s="215"/>
      <c r="CRN119" s="215"/>
      <c r="CRO119" s="215"/>
      <c r="CRP119" s="215"/>
      <c r="CRQ119" s="215"/>
      <c r="CRR119" s="215"/>
      <c r="CRS119" s="215"/>
      <c r="CRT119" s="215"/>
      <c r="CRU119" s="215"/>
      <c r="CRV119" s="215"/>
      <c r="CRW119" s="215"/>
      <c r="CRX119" s="215"/>
      <c r="CRY119" s="215"/>
      <c r="CRZ119" s="215"/>
      <c r="CSA119" s="215"/>
      <c r="CSB119" s="215"/>
      <c r="CSC119" s="215"/>
      <c r="CSD119" s="215"/>
      <c r="CSE119" s="215"/>
      <c r="CSF119" s="215"/>
      <c r="CSG119" s="215"/>
      <c r="CSH119" s="215"/>
      <c r="CSI119" s="215"/>
      <c r="CSJ119" s="215"/>
      <c r="CSK119" s="215"/>
      <c r="CSL119" s="215"/>
      <c r="CSM119" s="215"/>
      <c r="CSN119" s="215"/>
      <c r="CSO119" s="215"/>
      <c r="CSP119" s="215"/>
      <c r="CSQ119" s="215"/>
      <c r="CSR119" s="215"/>
      <c r="CSS119" s="215"/>
      <c r="CST119" s="215"/>
      <c r="CSU119" s="215"/>
      <c r="CSV119" s="215"/>
      <c r="CSW119" s="215"/>
      <c r="CSX119" s="215"/>
      <c r="CSY119" s="215"/>
      <c r="CSZ119" s="215"/>
      <c r="CTA119" s="215"/>
      <c r="CTB119" s="215"/>
      <c r="CTC119" s="215"/>
      <c r="CTD119" s="215"/>
      <c r="CTE119" s="215"/>
      <c r="CTF119" s="215"/>
      <c r="CTG119" s="215"/>
      <c r="CTH119" s="215"/>
      <c r="CTI119" s="215"/>
      <c r="CTJ119" s="215"/>
      <c r="CTK119" s="215"/>
      <c r="CTL119" s="215"/>
      <c r="CTM119" s="215"/>
      <c r="CTN119" s="215"/>
      <c r="CTO119" s="215"/>
      <c r="CTP119" s="215"/>
      <c r="CTQ119" s="215"/>
      <c r="CTR119" s="215"/>
      <c r="CTS119" s="215"/>
      <c r="CTT119" s="215"/>
      <c r="CTU119" s="215"/>
      <c r="CTV119" s="215"/>
      <c r="CTW119" s="215"/>
      <c r="CTX119" s="215"/>
      <c r="CTY119" s="215"/>
      <c r="CTZ119" s="215"/>
      <c r="CUA119" s="215"/>
      <c r="CUB119" s="215"/>
      <c r="CUC119" s="215"/>
      <c r="CUD119" s="215"/>
      <c r="CUE119" s="215"/>
      <c r="CUF119" s="215"/>
      <c r="CUG119" s="215"/>
      <c r="CUH119" s="215"/>
      <c r="CUI119" s="215"/>
      <c r="CUJ119" s="215"/>
      <c r="CUK119" s="215"/>
      <c r="CUL119" s="215"/>
      <c r="CUM119" s="215"/>
      <c r="CUN119" s="215"/>
      <c r="CUO119" s="215"/>
      <c r="CUP119" s="215"/>
      <c r="CUQ119" s="215"/>
      <c r="CUR119" s="215"/>
      <c r="CUS119" s="215"/>
      <c r="CUT119" s="215"/>
      <c r="CUU119" s="215"/>
      <c r="CUV119" s="215"/>
      <c r="CUW119" s="215"/>
      <c r="CUX119" s="215"/>
      <c r="CUY119" s="215"/>
      <c r="CUZ119" s="215"/>
      <c r="CVA119" s="215"/>
      <c r="CVB119" s="215"/>
      <c r="CVC119" s="215"/>
      <c r="CVD119" s="215"/>
      <c r="CVE119" s="215"/>
      <c r="CVF119" s="215"/>
      <c r="CVG119" s="215"/>
      <c r="CVH119" s="215"/>
      <c r="CVI119" s="215"/>
      <c r="CVJ119" s="215"/>
      <c r="CVK119" s="215"/>
      <c r="CVL119" s="215"/>
      <c r="CVM119" s="215"/>
      <c r="CVN119" s="215"/>
      <c r="CVO119" s="215"/>
      <c r="CVP119" s="215"/>
      <c r="CVQ119" s="215"/>
      <c r="CVR119" s="215"/>
      <c r="CVS119" s="215"/>
      <c r="CVT119" s="215"/>
      <c r="CVU119" s="215"/>
      <c r="CVV119" s="215"/>
      <c r="CVW119" s="215"/>
      <c r="CVX119" s="215"/>
      <c r="CVY119" s="215"/>
      <c r="CVZ119" s="215"/>
      <c r="CWA119" s="215"/>
      <c r="CWB119" s="215"/>
      <c r="CWC119" s="215"/>
      <c r="CWD119" s="215"/>
      <c r="CWE119" s="215"/>
      <c r="CWF119" s="215"/>
      <c r="CWG119" s="215"/>
      <c r="CWH119" s="215"/>
      <c r="CWI119" s="215"/>
      <c r="CWJ119" s="215"/>
      <c r="CWK119" s="215"/>
      <c r="CWL119" s="215"/>
      <c r="CWM119" s="215"/>
      <c r="CWN119" s="215"/>
      <c r="CWO119" s="215"/>
      <c r="CWP119" s="215"/>
      <c r="CWQ119" s="215"/>
      <c r="CWR119" s="215"/>
      <c r="CWS119" s="215"/>
      <c r="CWT119" s="215"/>
      <c r="CWU119" s="215"/>
      <c r="CWV119" s="215"/>
      <c r="CWW119" s="215"/>
      <c r="CWX119" s="215"/>
      <c r="CWY119" s="215"/>
      <c r="CWZ119" s="215"/>
      <c r="CXA119" s="215"/>
      <c r="CXB119" s="215"/>
      <c r="CXC119" s="215"/>
      <c r="CXD119" s="215"/>
      <c r="CXE119" s="215"/>
      <c r="CXF119" s="215"/>
      <c r="CXG119" s="215"/>
      <c r="CXH119" s="215"/>
      <c r="CXI119" s="215"/>
      <c r="CXJ119" s="215"/>
      <c r="CXK119" s="215"/>
      <c r="CXL119" s="215"/>
      <c r="CXM119" s="215"/>
      <c r="CXN119" s="215"/>
      <c r="CXO119" s="215"/>
      <c r="CXP119" s="215"/>
      <c r="CXQ119" s="215"/>
      <c r="CXR119" s="215"/>
      <c r="CXS119" s="215"/>
      <c r="CXT119" s="215"/>
      <c r="CXU119" s="215"/>
      <c r="CXV119" s="215"/>
      <c r="CXW119" s="215"/>
      <c r="CXX119" s="215"/>
      <c r="CXY119" s="215"/>
      <c r="CXZ119" s="215"/>
      <c r="CYA119" s="215"/>
      <c r="CYB119" s="215"/>
      <c r="CYC119" s="215"/>
      <c r="CYD119" s="215"/>
      <c r="CYE119" s="215"/>
      <c r="CYF119" s="215"/>
      <c r="CYG119" s="215"/>
      <c r="CYH119" s="215"/>
      <c r="CYI119" s="215"/>
      <c r="CYJ119" s="215"/>
      <c r="CYK119" s="215"/>
      <c r="CYL119" s="215"/>
      <c r="CYM119" s="215"/>
      <c r="CYN119" s="215"/>
      <c r="CYO119" s="215"/>
      <c r="CYP119" s="215"/>
      <c r="CYQ119" s="215"/>
      <c r="CYR119" s="215"/>
      <c r="CYS119" s="215"/>
      <c r="CYT119" s="215"/>
      <c r="CYU119" s="215"/>
      <c r="CYV119" s="215"/>
      <c r="CYW119" s="215"/>
      <c r="CYX119" s="215"/>
      <c r="CYY119" s="215"/>
      <c r="CYZ119" s="215"/>
      <c r="CZA119" s="215"/>
      <c r="CZB119" s="215"/>
      <c r="CZC119" s="215"/>
      <c r="CZD119" s="215"/>
      <c r="CZE119" s="215"/>
      <c r="CZF119" s="215"/>
      <c r="CZG119" s="215"/>
      <c r="CZH119" s="215"/>
      <c r="CZI119" s="215"/>
      <c r="CZJ119" s="215"/>
      <c r="CZK119" s="215"/>
      <c r="CZL119" s="215"/>
      <c r="CZM119" s="215"/>
      <c r="CZN119" s="215"/>
      <c r="CZO119" s="215"/>
      <c r="CZP119" s="215"/>
      <c r="CZQ119" s="215"/>
      <c r="CZR119" s="215"/>
      <c r="CZS119" s="215"/>
      <c r="CZT119" s="215"/>
      <c r="CZU119" s="215"/>
      <c r="CZV119" s="215"/>
      <c r="CZW119" s="215"/>
      <c r="CZX119" s="215"/>
      <c r="CZY119" s="215"/>
      <c r="CZZ119" s="215"/>
      <c r="DAA119" s="215"/>
      <c r="DAB119" s="215"/>
      <c r="DAC119" s="215"/>
      <c r="DAD119" s="215"/>
      <c r="DAE119" s="215"/>
      <c r="DAF119" s="215"/>
      <c r="DAG119" s="215"/>
      <c r="DAH119" s="215"/>
      <c r="DAI119" s="215"/>
      <c r="DAJ119" s="215"/>
      <c r="DAK119" s="215"/>
      <c r="DAL119" s="215"/>
      <c r="DAM119" s="215"/>
      <c r="DAN119" s="215"/>
      <c r="DAO119" s="215"/>
      <c r="DAP119" s="215"/>
      <c r="DAQ119" s="215"/>
      <c r="DAR119" s="215"/>
      <c r="DAS119" s="215"/>
      <c r="DAT119" s="215"/>
      <c r="DAU119" s="215"/>
      <c r="DAV119" s="215"/>
      <c r="DAW119" s="215"/>
      <c r="DAX119" s="215"/>
      <c r="DAY119" s="215"/>
      <c r="DAZ119" s="215"/>
      <c r="DBA119" s="215"/>
      <c r="DBB119" s="215"/>
      <c r="DBC119" s="215"/>
      <c r="DBD119" s="215"/>
      <c r="DBE119" s="215"/>
      <c r="DBF119" s="215"/>
      <c r="DBG119" s="215"/>
      <c r="DBH119" s="215"/>
      <c r="DBI119" s="215"/>
      <c r="DBJ119" s="215"/>
      <c r="DBK119" s="215"/>
      <c r="DBL119" s="215"/>
      <c r="DBM119" s="215"/>
      <c r="DBN119" s="215"/>
      <c r="DBO119" s="215"/>
      <c r="DBP119" s="215"/>
      <c r="DBQ119" s="215"/>
      <c r="DBR119" s="215"/>
      <c r="DBS119" s="215"/>
      <c r="DBT119" s="215"/>
      <c r="DBU119" s="215"/>
      <c r="DBV119" s="215"/>
      <c r="DBW119" s="215"/>
      <c r="DBX119" s="215"/>
      <c r="DBY119" s="215"/>
      <c r="DBZ119" s="215"/>
      <c r="DCA119" s="215"/>
      <c r="DCB119" s="215"/>
      <c r="DCC119" s="215"/>
      <c r="DCD119" s="215"/>
      <c r="DCE119" s="215"/>
      <c r="DCF119" s="215"/>
      <c r="DCG119" s="215"/>
      <c r="DCH119" s="215"/>
      <c r="DCI119" s="215"/>
      <c r="DCJ119" s="215"/>
      <c r="DCK119" s="215"/>
      <c r="DCL119" s="215"/>
      <c r="DCM119" s="215"/>
      <c r="DCN119" s="215"/>
      <c r="DCO119" s="215"/>
      <c r="DCP119" s="215"/>
      <c r="DCQ119" s="215"/>
      <c r="DCR119" s="215"/>
      <c r="DCS119" s="215"/>
      <c r="DCT119" s="215"/>
      <c r="DCU119" s="215"/>
      <c r="DCV119" s="215"/>
      <c r="DCW119" s="215"/>
      <c r="DCX119" s="215"/>
      <c r="DCY119" s="215"/>
      <c r="DCZ119" s="215"/>
      <c r="DDA119" s="215"/>
      <c r="DDB119" s="215"/>
      <c r="DDC119" s="215"/>
      <c r="DDD119" s="215"/>
      <c r="DDE119" s="215"/>
      <c r="DDF119" s="215"/>
      <c r="DDG119" s="215"/>
      <c r="DDH119" s="215"/>
      <c r="DDI119" s="215"/>
      <c r="DDJ119" s="215"/>
      <c r="DDK119" s="215"/>
      <c r="DDL119" s="215"/>
      <c r="DDM119" s="215"/>
      <c r="DDN119" s="215"/>
      <c r="DDO119" s="215"/>
      <c r="DDP119" s="215"/>
      <c r="DDQ119" s="215"/>
      <c r="DDR119" s="215"/>
      <c r="DDS119" s="215"/>
      <c r="DDT119" s="215"/>
      <c r="DDU119" s="215"/>
      <c r="DDV119" s="215"/>
      <c r="DDW119" s="215"/>
      <c r="DDX119" s="215"/>
      <c r="DDY119" s="215"/>
      <c r="DDZ119" s="215"/>
      <c r="DEA119" s="215"/>
      <c r="DEB119" s="215"/>
      <c r="DEC119" s="215"/>
      <c r="DED119" s="215"/>
      <c r="DEE119" s="215"/>
      <c r="DEF119" s="215"/>
      <c r="DEG119" s="215"/>
      <c r="DEH119" s="215"/>
      <c r="DEI119" s="215"/>
      <c r="DEJ119" s="215"/>
      <c r="DEK119" s="215"/>
      <c r="DEL119" s="215"/>
      <c r="DEM119" s="215"/>
      <c r="DEN119" s="215"/>
      <c r="DEO119" s="215"/>
      <c r="DEP119" s="215"/>
      <c r="DEQ119" s="215"/>
      <c r="DER119" s="215"/>
      <c r="DES119" s="215"/>
      <c r="DET119" s="215"/>
      <c r="DEU119" s="215"/>
      <c r="DEV119" s="215"/>
      <c r="DEW119" s="215"/>
      <c r="DEX119" s="215"/>
      <c r="DEY119" s="215"/>
      <c r="DEZ119" s="215"/>
      <c r="DFA119" s="215"/>
      <c r="DFB119" s="215"/>
      <c r="DFC119" s="215"/>
      <c r="DFD119" s="215"/>
      <c r="DFE119" s="215"/>
      <c r="DFF119" s="215"/>
      <c r="DFG119" s="215"/>
      <c r="DFH119" s="215"/>
      <c r="DFI119" s="215"/>
      <c r="DFJ119" s="215"/>
      <c r="DFK119" s="215"/>
      <c r="DFL119" s="215"/>
      <c r="DFM119" s="215"/>
      <c r="DFN119" s="215"/>
      <c r="DFO119" s="215"/>
      <c r="DFP119" s="215"/>
      <c r="DFQ119" s="215"/>
      <c r="DFR119" s="215"/>
      <c r="DFS119" s="215"/>
      <c r="DFT119" s="215"/>
      <c r="DFU119" s="215"/>
      <c r="DFV119" s="215"/>
      <c r="DFW119" s="215"/>
      <c r="DFX119" s="215"/>
      <c r="DFY119" s="215"/>
      <c r="DFZ119" s="215"/>
      <c r="DGA119" s="215"/>
      <c r="DGB119" s="215"/>
      <c r="DGC119" s="215"/>
      <c r="DGD119" s="215"/>
      <c r="DGE119" s="215"/>
      <c r="DGF119" s="215"/>
      <c r="DGG119" s="215"/>
      <c r="DGH119" s="215"/>
      <c r="DGI119" s="215"/>
      <c r="DGJ119" s="215"/>
      <c r="DGK119" s="215"/>
      <c r="DGL119" s="215"/>
      <c r="DGM119" s="215"/>
      <c r="DGN119" s="215"/>
      <c r="DGO119" s="215"/>
      <c r="DGP119" s="215"/>
      <c r="DGQ119" s="215"/>
      <c r="DGR119" s="215"/>
      <c r="DGS119" s="215"/>
      <c r="DGT119" s="215"/>
      <c r="DGU119" s="215"/>
      <c r="DGV119" s="215"/>
      <c r="DGW119" s="215"/>
      <c r="DGX119" s="215"/>
      <c r="DGY119" s="215"/>
      <c r="DGZ119" s="215"/>
      <c r="DHA119" s="215"/>
      <c r="DHB119" s="215"/>
      <c r="DHC119" s="215"/>
      <c r="DHD119" s="215"/>
      <c r="DHE119" s="215"/>
      <c r="DHF119" s="215"/>
      <c r="DHG119" s="215"/>
      <c r="DHH119" s="215"/>
      <c r="DHI119" s="215"/>
      <c r="DHJ119" s="215"/>
      <c r="DHK119" s="215"/>
      <c r="DHL119" s="215"/>
      <c r="DHM119" s="215"/>
      <c r="DHN119" s="215"/>
      <c r="DHO119" s="215"/>
      <c r="DHP119" s="215"/>
      <c r="DHQ119" s="215"/>
      <c r="DHR119" s="215"/>
      <c r="DHS119" s="215"/>
      <c r="DHT119" s="215"/>
      <c r="DHU119" s="215"/>
      <c r="DHV119" s="215"/>
      <c r="DHW119" s="215"/>
      <c r="DHX119" s="215"/>
      <c r="DHY119" s="215"/>
      <c r="DHZ119" s="215"/>
      <c r="DIA119" s="215"/>
      <c r="DIB119" s="215"/>
      <c r="DIC119" s="215"/>
      <c r="DID119" s="215"/>
      <c r="DIE119" s="215"/>
      <c r="DIF119" s="215"/>
      <c r="DIG119" s="215"/>
      <c r="DIH119" s="215"/>
      <c r="DII119" s="215"/>
      <c r="DIJ119" s="215"/>
      <c r="DIK119" s="215"/>
      <c r="DIL119" s="215"/>
      <c r="DIM119" s="215"/>
      <c r="DIN119" s="215"/>
      <c r="DIO119" s="215"/>
      <c r="DIP119" s="215"/>
      <c r="DIQ119" s="215"/>
      <c r="DIR119" s="215"/>
      <c r="DIS119" s="215"/>
      <c r="DIT119" s="215"/>
      <c r="DIU119" s="215"/>
      <c r="DIV119" s="215"/>
      <c r="DIW119" s="215"/>
      <c r="DIX119" s="215"/>
      <c r="DIY119" s="215"/>
      <c r="DIZ119" s="215"/>
      <c r="DJA119" s="215"/>
      <c r="DJB119" s="215"/>
      <c r="DJC119" s="215"/>
      <c r="DJD119" s="215"/>
      <c r="DJE119" s="215"/>
      <c r="DJF119" s="215"/>
      <c r="DJG119" s="215"/>
      <c r="DJH119" s="215"/>
      <c r="DJI119" s="215"/>
      <c r="DJJ119" s="215"/>
      <c r="DJK119" s="215"/>
      <c r="DJL119" s="215"/>
      <c r="DJM119" s="215"/>
      <c r="DJN119" s="215"/>
      <c r="DJO119" s="215"/>
      <c r="DJP119" s="215"/>
      <c r="DJQ119" s="215"/>
      <c r="DJR119" s="215"/>
      <c r="DJS119" s="215"/>
      <c r="DJT119" s="215"/>
      <c r="DJU119" s="215"/>
      <c r="DJV119" s="215"/>
      <c r="DJW119" s="215"/>
      <c r="DJX119" s="215"/>
      <c r="DJY119" s="215"/>
      <c r="DJZ119" s="215"/>
      <c r="DKA119" s="215"/>
      <c r="DKB119" s="215"/>
      <c r="DKC119" s="215"/>
      <c r="DKD119" s="215"/>
      <c r="DKE119" s="215"/>
      <c r="DKF119" s="215"/>
      <c r="DKG119" s="215"/>
      <c r="DKH119" s="215"/>
      <c r="DKI119" s="215"/>
      <c r="DKJ119" s="215"/>
      <c r="DKK119" s="215"/>
      <c r="DKL119" s="215"/>
      <c r="DKM119" s="215"/>
      <c r="DKN119" s="215"/>
      <c r="DKO119" s="215"/>
      <c r="DKP119" s="215"/>
      <c r="DKQ119" s="215"/>
      <c r="DKR119" s="215"/>
      <c r="DKS119" s="215"/>
      <c r="DKT119" s="215"/>
      <c r="DKU119" s="215"/>
      <c r="DKV119" s="215"/>
      <c r="DKW119" s="215"/>
      <c r="DKX119" s="215"/>
      <c r="DKY119" s="215"/>
      <c r="DKZ119" s="215"/>
      <c r="DLA119" s="215"/>
      <c r="DLB119" s="215"/>
      <c r="DLC119" s="215"/>
      <c r="DLD119" s="215"/>
      <c r="DLE119" s="215"/>
      <c r="DLF119" s="215"/>
      <c r="DLG119" s="215"/>
      <c r="DLH119" s="215"/>
      <c r="DLI119" s="215"/>
      <c r="DLJ119" s="215"/>
      <c r="DLK119" s="215"/>
      <c r="DLL119" s="215"/>
      <c r="DLM119" s="215"/>
      <c r="DLN119" s="215"/>
      <c r="DLO119" s="215"/>
      <c r="DLP119" s="215"/>
      <c r="DLQ119" s="215"/>
      <c r="DLR119" s="215"/>
      <c r="DLS119" s="215"/>
      <c r="DLT119" s="215"/>
      <c r="DLU119" s="215"/>
      <c r="DLV119" s="215"/>
      <c r="DLW119" s="215"/>
      <c r="DLX119" s="215"/>
      <c r="DLY119" s="215"/>
      <c r="DLZ119" s="215"/>
      <c r="DMA119" s="215"/>
      <c r="DMB119" s="215"/>
      <c r="DMC119" s="215"/>
      <c r="DMD119" s="215"/>
      <c r="DME119" s="215"/>
      <c r="DMF119" s="215"/>
      <c r="DMG119" s="215"/>
      <c r="DMH119" s="215"/>
      <c r="DMI119" s="215"/>
      <c r="DMJ119" s="215"/>
      <c r="DMK119" s="215"/>
      <c r="DML119" s="215"/>
      <c r="DMM119" s="215"/>
      <c r="DMN119" s="215"/>
      <c r="DMO119" s="215"/>
      <c r="DMP119" s="215"/>
      <c r="DMQ119" s="215"/>
      <c r="DMR119" s="215"/>
      <c r="DMS119" s="215"/>
      <c r="DMT119" s="215"/>
      <c r="DMU119" s="215"/>
      <c r="DMV119" s="215"/>
      <c r="DMW119" s="215"/>
      <c r="DMX119" s="215"/>
      <c r="DMY119" s="215"/>
      <c r="DMZ119" s="215"/>
      <c r="DNA119" s="215"/>
      <c r="DNB119" s="215"/>
      <c r="DNC119" s="215"/>
      <c r="DND119" s="215"/>
      <c r="DNE119" s="215"/>
      <c r="DNF119" s="215"/>
      <c r="DNG119" s="215"/>
      <c r="DNH119" s="215"/>
      <c r="DNI119" s="215"/>
      <c r="DNJ119" s="215"/>
      <c r="DNK119" s="215"/>
      <c r="DNL119" s="215"/>
      <c r="DNM119" s="215"/>
      <c r="DNN119" s="215"/>
      <c r="DNO119" s="215"/>
      <c r="DNP119" s="215"/>
      <c r="DNQ119" s="215"/>
      <c r="DNR119" s="215"/>
      <c r="DNS119" s="215"/>
      <c r="DNT119" s="215"/>
      <c r="DNU119" s="215"/>
      <c r="DNV119" s="215"/>
      <c r="DNW119" s="215"/>
      <c r="DNX119" s="215"/>
      <c r="DNY119" s="215"/>
      <c r="DNZ119" s="215"/>
      <c r="DOA119" s="215"/>
      <c r="DOB119" s="215"/>
      <c r="DOC119" s="215"/>
      <c r="DOD119" s="215"/>
      <c r="DOE119" s="215"/>
      <c r="DOF119" s="215"/>
      <c r="DOG119" s="215"/>
      <c r="DOH119" s="215"/>
      <c r="DOI119" s="215"/>
      <c r="DOJ119" s="215"/>
      <c r="DOK119" s="215"/>
      <c r="DOL119" s="215"/>
      <c r="DOM119" s="215"/>
      <c r="DON119" s="215"/>
      <c r="DOO119" s="215"/>
      <c r="DOP119" s="215"/>
      <c r="DOQ119" s="215"/>
      <c r="DOR119" s="215"/>
      <c r="DOS119" s="215"/>
      <c r="DOT119" s="215"/>
      <c r="DOU119" s="215"/>
      <c r="DOV119" s="215"/>
      <c r="DOW119" s="215"/>
      <c r="DOX119" s="215"/>
      <c r="DOY119" s="215"/>
      <c r="DOZ119" s="215"/>
      <c r="DPA119" s="215"/>
      <c r="DPB119" s="215"/>
      <c r="DPC119" s="215"/>
      <c r="DPD119" s="215"/>
      <c r="DPE119" s="215"/>
      <c r="DPF119" s="215"/>
      <c r="DPG119" s="215"/>
      <c r="DPH119" s="215"/>
      <c r="DPI119" s="215"/>
      <c r="DPJ119" s="215"/>
      <c r="DPK119" s="215"/>
      <c r="DPL119" s="215"/>
      <c r="DPM119" s="215"/>
      <c r="DPN119" s="215"/>
      <c r="DPO119" s="215"/>
      <c r="DPP119" s="215"/>
      <c r="DPQ119" s="215"/>
      <c r="DPR119" s="215"/>
      <c r="DPS119" s="215"/>
      <c r="DPT119" s="215"/>
      <c r="DPU119" s="215"/>
      <c r="DPV119" s="215"/>
      <c r="DPW119" s="215"/>
      <c r="DPX119" s="215"/>
      <c r="DPY119" s="215"/>
      <c r="DPZ119" s="215"/>
      <c r="DQA119" s="215"/>
      <c r="DQB119" s="215"/>
      <c r="DQC119" s="215"/>
      <c r="DQD119" s="215"/>
      <c r="DQE119" s="215"/>
      <c r="DQF119" s="215"/>
      <c r="DQG119" s="215"/>
      <c r="DQH119" s="215"/>
      <c r="DQI119" s="215"/>
      <c r="DQJ119" s="215"/>
      <c r="DQK119" s="215"/>
      <c r="DQL119" s="215"/>
      <c r="DQM119" s="215"/>
      <c r="DQN119" s="215"/>
      <c r="DQO119" s="215"/>
      <c r="DQP119" s="215"/>
      <c r="DQQ119" s="215"/>
      <c r="DQR119" s="215"/>
      <c r="DQS119" s="215"/>
      <c r="DQT119" s="215"/>
      <c r="DQU119" s="215"/>
      <c r="DQV119" s="215"/>
      <c r="DQW119" s="215"/>
      <c r="DQX119" s="215"/>
      <c r="DQY119" s="215"/>
      <c r="DQZ119" s="215"/>
      <c r="DRA119" s="215"/>
      <c r="DRB119" s="215"/>
      <c r="DRC119" s="215"/>
      <c r="DRD119" s="215"/>
      <c r="DRE119" s="215"/>
      <c r="DRF119" s="215"/>
      <c r="DRG119" s="215"/>
      <c r="DRH119" s="215"/>
      <c r="DRI119" s="215"/>
      <c r="DRJ119" s="215"/>
      <c r="DRK119" s="215"/>
      <c r="DRL119" s="215"/>
      <c r="DRM119" s="215"/>
      <c r="DRN119" s="215"/>
      <c r="DRO119" s="215"/>
      <c r="DRP119" s="215"/>
      <c r="DRQ119" s="215"/>
      <c r="DRR119" s="215"/>
      <c r="DRS119" s="215"/>
      <c r="DRT119" s="215"/>
      <c r="DRU119" s="215"/>
      <c r="DRV119" s="215"/>
      <c r="DRW119" s="215"/>
      <c r="DRX119" s="215"/>
      <c r="DRY119" s="215"/>
      <c r="DRZ119" s="215"/>
      <c r="DSA119" s="215"/>
      <c r="DSB119" s="215"/>
      <c r="DSC119" s="215"/>
      <c r="DSD119" s="215"/>
      <c r="DSE119" s="215"/>
      <c r="DSF119" s="215"/>
      <c r="DSG119" s="215"/>
      <c r="DSH119" s="215"/>
      <c r="DSI119" s="215"/>
      <c r="DSJ119" s="215"/>
      <c r="DSK119" s="215"/>
      <c r="DSL119" s="215"/>
      <c r="DSM119" s="215"/>
      <c r="DSN119" s="215"/>
      <c r="DSO119" s="215"/>
      <c r="DSP119" s="215"/>
      <c r="DSQ119" s="215"/>
      <c r="DSR119" s="215"/>
      <c r="DSS119" s="215"/>
      <c r="DST119" s="215"/>
      <c r="DSU119" s="215"/>
      <c r="DSV119" s="215"/>
      <c r="DSW119" s="215"/>
      <c r="DSX119" s="215"/>
      <c r="DSY119" s="215"/>
      <c r="DSZ119" s="215"/>
      <c r="DTA119" s="215"/>
      <c r="DTB119" s="215"/>
      <c r="DTC119" s="215"/>
      <c r="DTD119" s="215"/>
      <c r="DTE119" s="215"/>
      <c r="DTF119" s="215"/>
      <c r="DTG119" s="215"/>
      <c r="DTH119" s="215"/>
      <c r="DTI119" s="215"/>
      <c r="DTJ119" s="215"/>
      <c r="DTK119" s="215"/>
      <c r="DTL119" s="215"/>
      <c r="DTM119" s="215"/>
      <c r="DTN119" s="215"/>
      <c r="DTO119" s="215"/>
      <c r="DTP119" s="215"/>
      <c r="DTQ119" s="215"/>
      <c r="DTR119" s="215"/>
      <c r="DTS119" s="215"/>
      <c r="DTT119" s="215"/>
      <c r="DTU119" s="215"/>
      <c r="DTV119" s="215"/>
      <c r="DTW119" s="215"/>
      <c r="DTX119" s="215"/>
      <c r="DTY119" s="215"/>
      <c r="DTZ119" s="215"/>
      <c r="DUA119" s="215"/>
      <c r="DUB119" s="215"/>
      <c r="DUC119" s="215"/>
      <c r="DUD119" s="215"/>
      <c r="DUE119" s="215"/>
      <c r="DUF119" s="215"/>
      <c r="DUG119" s="215"/>
      <c r="DUH119" s="215"/>
      <c r="DUI119" s="215"/>
      <c r="DUJ119" s="215"/>
      <c r="DUK119" s="215"/>
      <c r="DUL119" s="215"/>
      <c r="DUM119" s="215"/>
      <c r="DUN119" s="215"/>
      <c r="DUO119" s="215"/>
      <c r="DUP119" s="215"/>
      <c r="DUQ119" s="215"/>
      <c r="DUR119" s="215"/>
      <c r="DUS119" s="215"/>
      <c r="DUT119" s="215"/>
      <c r="DUU119" s="215"/>
      <c r="DUV119" s="215"/>
      <c r="DUW119" s="215"/>
      <c r="DUX119" s="215"/>
      <c r="DUY119" s="215"/>
      <c r="DUZ119" s="215"/>
      <c r="DVA119" s="215"/>
      <c r="DVB119" s="215"/>
      <c r="DVC119" s="215"/>
      <c r="DVD119" s="215"/>
      <c r="DVE119" s="215"/>
      <c r="DVF119" s="215"/>
      <c r="DVG119" s="215"/>
      <c r="DVH119" s="215"/>
      <c r="DVI119" s="215"/>
      <c r="DVJ119" s="215"/>
      <c r="DVK119" s="215"/>
      <c r="DVL119" s="215"/>
      <c r="DVM119" s="215"/>
      <c r="DVN119" s="215"/>
      <c r="DVO119" s="215"/>
      <c r="DVP119" s="215"/>
      <c r="DVQ119" s="215"/>
      <c r="DVR119" s="215"/>
      <c r="DVS119" s="215"/>
      <c r="DVT119" s="215"/>
      <c r="DVU119" s="215"/>
      <c r="DVV119" s="215"/>
      <c r="DVW119" s="215"/>
      <c r="DVX119" s="215"/>
      <c r="DVY119" s="215"/>
      <c r="DVZ119" s="215"/>
      <c r="DWA119" s="215"/>
      <c r="DWB119" s="215"/>
      <c r="DWC119" s="215"/>
      <c r="DWD119" s="215"/>
      <c r="DWE119" s="215"/>
      <c r="DWF119" s="215"/>
      <c r="DWG119" s="215"/>
      <c r="DWH119" s="215"/>
      <c r="DWI119" s="215"/>
      <c r="DWJ119" s="215"/>
      <c r="DWK119" s="215"/>
      <c r="DWL119" s="215"/>
      <c r="DWM119" s="215"/>
      <c r="DWN119" s="215"/>
      <c r="DWO119" s="215"/>
      <c r="DWP119" s="215"/>
      <c r="DWQ119" s="215"/>
      <c r="DWR119" s="215"/>
      <c r="DWS119" s="215"/>
      <c r="DWT119" s="215"/>
      <c r="DWU119" s="215"/>
      <c r="DWV119" s="215"/>
      <c r="DWW119" s="215"/>
      <c r="DWX119" s="215"/>
      <c r="DWY119" s="215"/>
      <c r="DWZ119" s="215"/>
      <c r="DXA119" s="215"/>
      <c r="DXB119" s="215"/>
      <c r="DXC119" s="215"/>
      <c r="DXD119" s="215"/>
      <c r="DXE119" s="215"/>
      <c r="DXF119" s="215"/>
      <c r="DXG119" s="215"/>
      <c r="DXH119" s="215"/>
      <c r="DXI119" s="215"/>
      <c r="DXJ119" s="215"/>
      <c r="DXK119" s="215"/>
      <c r="DXL119" s="215"/>
      <c r="DXM119" s="215"/>
      <c r="DXN119" s="215"/>
      <c r="DXO119" s="215"/>
      <c r="DXP119" s="215"/>
      <c r="DXQ119" s="215"/>
      <c r="DXR119" s="215"/>
      <c r="DXS119" s="215"/>
      <c r="DXT119" s="215"/>
      <c r="DXU119" s="215"/>
      <c r="DXV119" s="215"/>
      <c r="DXW119" s="215"/>
      <c r="DXX119" s="215"/>
      <c r="DXY119" s="215"/>
      <c r="DXZ119" s="215"/>
      <c r="DYA119" s="215"/>
      <c r="DYB119" s="215"/>
      <c r="DYC119" s="215"/>
      <c r="DYD119" s="215"/>
      <c r="DYE119" s="215"/>
      <c r="DYF119" s="215"/>
      <c r="DYG119" s="215"/>
      <c r="DYH119" s="215"/>
      <c r="DYI119" s="215"/>
      <c r="DYJ119" s="215"/>
      <c r="DYK119" s="215"/>
      <c r="DYL119" s="215"/>
      <c r="DYM119" s="215"/>
      <c r="DYN119" s="215"/>
      <c r="DYO119" s="215"/>
      <c r="DYP119" s="215"/>
      <c r="DYQ119" s="215"/>
      <c r="DYR119" s="215"/>
      <c r="DYS119" s="215"/>
      <c r="DYT119" s="215"/>
      <c r="DYU119" s="215"/>
      <c r="DYV119" s="215"/>
      <c r="DYW119" s="215"/>
      <c r="DYX119" s="215"/>
      <c r="DYY119" s="215"/>
      <c r="DYZ119" s="215"/>
      <c r="DZA119" s="215"/>
      <c r="DZB119" s="215"/>
      <c r="DZC119" s="215"/>
      <c r="DZD119" s="215"/>
      <c r="DZE119" s="215"/>
      <c r="DZF119" s="215"/>
      <c r="DZG119" s="215"/>
      <c r="DZH119" s="215"/>
      <c r="DZI119" s="215"/>
      <c r="DZJ119" s="215"/>
      <c r="DZK119" s="215"/>
      <c r="DZL119" s="215"/>
      <c r="DZM119" s="215"/>
      <c r="DZN119" s="215"/>
      <c r="DZO119" s="215"/>
      <c r="DZP119" s="215"/>
      <c r="DZQ119" s="215"/>
      <c r="DZR119" s="215"/>
      <c r="DZS119" s="215"/>
      <c r="DZT119" s="215"/>
      <c r="DZU119" s="215"/>
      <c r="DZV119" s="215"/>
      <c r="DZW119" s="215"/>
      <c r="DZX119" s="215"/>
      <c r="DZY119" s="215"/>
      <c r="DZZ119" s="215"/>
      <c r="EAA119" s="215"/>
      <c r="EAB119" s="215"/>
      <c r="EAC119" s="215"/>
      <c r="EAD119" s="215"/>
      <c r="EAE119" s="215"/>
      <c r="EAF119" s="215"/>
      <c r="EAG119" s="215"/>
      <c r="EAH119" s="215"/>
      <c r="EAI119" s="215"/>
      <c r="EAJ119" s="215"/>
      <c r="EAK119" s="215"/>
      <c r="EAL119" s="215"/>
      <c r="EAM119" s="215"/>
      <c r="EAN119" s="215"/>
      <c r="EAO119" s="215"/>
      <c r="EAP119" s="215"/>
      <c r="EAQ119" s="215"/>
      <c r="EAR119" s="215"/>
      <c r="EAS119" s="215"/>
      <c r="EAT119" s="215"/>
      <c r="EAU119" s="215"/>
      <c r="EAV119" s="215"/>
      <c r="EAW119" s="215"/>
      <c r="EAX119" s="215"/>
      <c r="EAY119" s="215"/>
      <c r="EAZ119" s="215"/>
      <c r="EBA119" s="215"/>
      <c r="EBB119" s="215"/>
      <c r="EBC119" s="215"/>
      <c r="EBD119" s="215"/>
      <c r="EBE119" s="215"/>
      <c r="EBF119" s="215"/>
      <c r="EBG119" s="215"/>
      <c r="EBH119" s="215"/>
      <c r="EBI119" s="215"/>
      <c r="EBJ119" s="215"/>
      <c r="EBK119" s="215"/>
      <c r="EBL119" s="215"/>
      <c r="EBM119" s="215"/>
      <c r="EBN119" s="215"/>
      <c r="EBO119" s="215"/>
      <c r="EBP119" s="215"/>
      <c r="EBQ119" s="215"/>
      <c r="EBR119" s="215"/>
      <c r="EBS119" s="215"/>
      <c r="EBT119" s="215"/>
      <c r="EBU119" s="215"/>
      <c r="EBV119" s="215"/>
      <c r="EBW119" s="215"/>
      <c r="EBX119" s="215"/>
      <c r="EBY119" s="215"/>
      <c r="EBZ119" s="215"/>
      <c r="ECA119" s="215"/>
      <c r="ECB119" s="215"/>
      <c r="ECC119" s="215"/>
      <c r="ECD119" s="215"/>
      <c r="ECE119" s="215"/>
      <c r="ECF119" s="215"/>
      <c r="ECG119" s="215"/>
      <c r="ECH119" s="215"/>
      <c r="ECI119" s="215"/>
      <c r="ECJ119" s="215"/>
      <c r="ECK119" s="215"/>
      <c r="ECL119" s="215"/>
      <c r="ECM119" s="215"/>
      <c r="ECN119" s="215"/>
      <c r="ECO119" s="215"/>
      <c r="ECP119" s="215"/>
      <c r="ECQ119" s="215"/>
      <c r="ECR119" s="215"/>
      <c r="ECS119" s="215"/>
      <c r="ECT119" s="215"/>
      <c r="ECU119" s="215"/>
      <c r="ECV119" s="215"/>
      <c r="ECW119" s="215"/>
      <c r="ECX119" s="215"/>
      <c r="ECY119" s="215"/>
      <c r="ECZ119" s="215"/>
      <c r="EDA119" s="215"/>
      <c r="EDB119" s="215"/>
      <c r="EDC119" s="215"/>
      <c r="EDD119" s="215"/>
      <c r="EDE119" s="215"/>
      <c r="EDF119" s="215"/>
      <c r="EDG119" s="215"/>
      <c r="EDH119" s="215"/>
      <c r="EDI119" s="215"/>
      <c r="EDJ119" s="215"/>
      <c r="EDK119" s="215"/>
      <c r="EDL119" s="215"/>
      <c r="EDM119" s="215"/>
      <c r="EDN119" s="215"/>
      <c r="EDO119" s="215"/>
      <c r="EDP119" s="215"/>
      <c r="EDQ119" s="215"/>
      <c r="EDR119" s="215"/>
      <c r="EDS119" s="215"/>
      <c r="EDT119" s="215"/>
      <c r="EDU119" s="215"/>
      <c r="EDV119" s="215"/>
      <c r="EDW119" s="215"/>
      <c r="EDX119" s="215"/>
      <c r="EDY119" s="215"/>
      <c r="EDZ119" s="215"/>
      <c r="EEA119" s="215"/>
      <c r="EEB119" s="215"/>
      <c r="EEC119" s="215"/>
      <c r="EED119" s="215"/>
      <c r="EEE119" s="215"/>
      <c r="EEF119" s="215"/>
      <c r="EEG119" s="215"/>
      <c r="EEH119" s="215"/>
      <c r="EEI119" s="215"/>
      <c r="EEJ119" s="215"/>
      <c r="EEK119" s="215"/>
      <c r="EEL119" s="215"/>
      <c r="EEM119" s="215"/>
      <c r="EEN119" s="215"/>
      <c r="EEO119" s="215"/>
      <c r="EEP119" s="215"/>
      <c r="EEQ119" s="215"/>
      <c r="EER119" s="215"/>
      <c r="EES119" s="215"/>
      <c r="EET119" s="215"/>
      <c r="EEU119" s="215"/>
      <c r="EEV119" s="215"/>
      <c r="EEW119" s="215"/>
      <c r="EEX119" s="215"/>
      <c r="EEY119" s="215"/>
      <c r="EEZ119" s="215"/>
      <c r="EFA119" s="215"/>
      <c r="EFB119" s="215"/>
      <c r="EFC119" s="215"/>
      <c r="EFD119" s="215"/>
      <c r="EFE119" s="215"/>
      <c r="EFF119" s="215"/>
      <c r="EFG119" s="215"/>
      <c r="EFH119" s="215"/>
      <c r="EFI119" s="215"/>
      <c r="EFJ119" s="215"/>
      <c r="EFK119" s="215"/>
      <c r="EFL119" s="215"/>
      <c r="EFM119" s="215"/>
      <c r="EFN119" s="215"/>
      <c r="EFO119" s="215"/>
      <c r="EFP119" s="215"/>
      <c r="EFQ119" s="215"/>
      <c r="EFR119" s="215"/>
      <c r="EFS119" s="215"/>
      <c r="EFT119" s="215"/>
      <c r="EFU119" s="215"/>
      <c r="EFV119" s="215"/>
      <c r="EFW119" s="215"/>
      <c r="EFX119" s="215"/>
      <c r="EFY119" s="215"/>
      <c r="EFZ119" s="215"/>
      <c r="EGA119" s="215"/>
      <c r="EGB119" s="215"/>
      <c r="EGC119" s="215"/>
      <c r="EGD119" s="215"/>
      <c r="EGE119" s="215"/>
      <c r="EGF119" s="215"/>
      <c r="EGG119" s="215"/>
      <c r="EGH119" s="215"/>
      <c r="EGI119" s="215"/>
      <c r="EGJ119" s="215"/>
      <c r="EGK119" s="215"/>
      <c r="EGL119" s="215"/>
      <c r="EGM119" s="215"/>
      <c r="EGN119" s="215"/>
      <c r="EGO119" s="215"/>
      <c r="EGP119" s="215"/>
      <c r="EGQ119" s="215"/>
      <c r="EGR119" s="215"/>
      <c r="EGS119" s="215"/>
      <c r="EGT119" s="215"/>
      <c r="EGU119" s="215"/>
      <c r="EGV119" s="215"/>
      <c r="EGW119" s="215"/>
      <c r="EGX119" s="215"/>
      <c r="EGY119" s="215"/>
      <c r="EGZ119" s="215"/>
      <c r="EHA119" s="215"/>
      <c r="EHB119" s="215"/>
      <c r="EHC119" s="215"/>
      <c r="EHD119" s="215"/>
      <c r="EHE119" s="215"/>
      <c r="EHF119" s="215"/>
      <c r="EHG119" s="215"/>
      <c r="EHH119" s="215"/>
      <c r="EHI119" s="215"/>
      <c r="EHJ119" s="215"/>
      <c r="EHK119" s="215"/>
      <c r="EHL119" s="215"/>
      <c r="EHM119" s="215"/>
      <c r="EHN119" s="215"/>
      <c r="EHO119" s="215"/>
      <c r="EHP119" s="215"/>
      <c r="EHQ119" s="215"/>
      <c r="EHR119" s="215"/>
      <c r="EHS119" s="215"/>
      <c r="EHT119" s="215"/>
      <c r="EHU119" s="215"/>
      <c r="EHV119" s="215"/>
      <c r="EHW119" s="215"/>
      <c r="EHX119" s="215"/>
      <c r="EHY119" s="215"/>
      <c r="EHZ119" s="215"/>
      <c r="EIA119" s="215"/>
      <c r="EIB119" s="215"/>
      <c r="EIC119" s="215"/>
      <c r="EID119" s="215"/>
      <c r="EIE119" s="215"/>
      <c r="EIF119" s="215"/>
      <c r="EIG119" s="215"/>
      <c r="EIH119" s="215"/>
      <c r="EII119" s="215"/>
      <c r="EIJ119" s="215"/>
      <c r="EIK119" s="215"/>
      <c r="EIL119" s="215"/>
      <c r="EIM119" s="215"/>
      <c r="EIN119" s="215"/>
      <c r="EIO119" s="215"/>
      <c r="EIP119" s="215"/>
      <c r="EIQ119" s="215"/>
      <c r="EIR119" s="215"/>
      <c r="EIS119" s="215"/>
      <c r="EIT119" s="215"/>
      <c r="EIU119" s="215"/>
      <c r="EIV119" s="215"/>
      <c r="EIW119" s="215"/>
      <c r="EIX119" s="215"/>
      <c r="EIY119" s="215"/>
      <c r="EIZ119" s="215"/>
      <c r="EJA119" s="215"/>
      <c r="EJB119" s="215"/>
      <c r="EJC119" s="215"/>
      <c r="EJD119" s="215"/>
      <c r="EJE119" s="215"/>
      <c r="EJF119" s="215"/>
      <c r="EJG119" s="215"/>
      <c r="EJH119" s="215"/>
      <c r="EJI119" s="215"/>
      <c r="EJJ119" s="215"/>
      <c r="EJK119" s="215"/>
      <c r="EJL119" s="215"/>
      <c r="EJM119" s="215"/>
      <c r="EJN119" s="215"/>
      <c r="EJO119" s="215"/>
      <c r="EJP119" s="215"/>
      <c r="EJQ119" s="215"/>
      <c r="EJR119" s="215"/>
      <c r="EJS119" s="215"/>
      <c r="EJT119" s="215"/>
      <c r="EJU119" s="215"/>
      <c r="EJV119" s="215"/>
      <c r="EJW119" s="215"/>
      <c r="EJX119" s="215"/>
      <c r="EJY119" s="215"/>
      <c r="EJZ119" s="215"/>
      <c r="EKA119" s="215"/>
      <c r="EKB119" s="215"/>
      <c r="EKC119" s="215"/>
      <c r="EKD119" s="215"/>
      <c r="EKE119" s="215"/>
      <c r="EKF119" s="215"/>
      <c r="EKG119" s="215"/>
      <c r="EKH119" s="215"/>
      <c r="EKI119" s="215"/>
      <c r="EKJ119" s="215"/>
      <c r="EKK119" s="215"/>
      <c r="EKL119" s="215"/>
      <c r="EKM119" s="215"/>
      <c r="EKN119" s="215"/>
      <c r="EKO119" s="215"/>
      <c r="EKP119" s="215"/>
      <c r="EKQ119" s="215"/>
      <c r="EKR119" s="215"/>
      <c r="EKS119" s="215"/>
      <c r="EKT119" s="215"/>
      <c r="EKU119" s="215"/>
      <c r="EKV119" s="215"/>
      <c r="EKW119" s="215"/>
      <c r="EKX119" s="215"/>
      <c r="EKY119" s="215"/>
      <c r="EKZ119" s="215"/>
      <c r="ELA119" s="215"/>
      <c r="ELB119" s="215"/>
      <c r="ELC119" s="215"/>
      <c r="ELD119" s="215"/>
      <c r="ELE119" s="215"/>
      <c r="ELF119" s="215"/>
      <c r="ELG119" s="215"/>
      <c r="ELH119" s="215"/>
      <c r="ELI119" s="215"/>
      <c r="ELJ119" s="215"/>
      <c r="ELK119" s="215"/>
      <c r="ELL119" s="215"/>
      <c r="ELM119" s="215"/>
      <c r="ELN119" s="215"/>
      <c r="ELO119" s="215"/>
      <c r="ELP119" s="215"/>
      <c r="ELQ119" s="215"/>
      <c r="ELR119" s="215"/>
      <c r="ELS119" s="215"/>
      <c r="ELT119" s="215"/>
      <c r="ELU119" s="215"/>
      <c r="ELV119" s="215"/>
      <c r="ELW119" s="215"/>
      <c r="ELX119" s="215"/>
      <c r="ELY119" s="215"/>
      <c r="ELZ119" s="215"/>
      <c r="EMA119" s="215"/>
      <c r="EMB119" s="215"/>
      <c r="EMC119" s="215"/>
      <c r="EMD119" s="215"/>
      <c r="EME119" s="215"/>
      <c r="EMF119" s="215"/>
      <c r="EMG119" s="215"/>
      <c r="EMH119" s="215"/>
      <c r="EMI119" s="215"/>
      <c r="EMJ119" s="215"/>
      <c r="EMK119" s="215"/>
      <c r="EML119" s="215"/>
      <c r="EMM119" s="215"/>
      <c r="EMN119" s="215"/>
      <c r="EMO119" s="215"/>
      <c r="EMP119" s="215"/>
      <c r="EMQ119" s="215"/>
      <c r="EMR119" s="215"/>
      <c r="EMS119" s="215"/>
      <c r="EMT119" s="215"/>
      <c r="EMU119" s="215"/>
      <c r="EMV119" s="215"/>
      <c r="EMW119" s="215"/>
      <c r="EMX119" s="215"/>
      <c r="EMY119" s="215"/>
      <c r="EMZ119" s="215"/>
      <c r="ENA119" s="215"/>
      <c r="ENB119" s="215"/>
      <c r="ENC119" s="215"/>
      <c r="END119" s="215"/>
      <c r="ENE119" s="215"/>
      <c r="ENF119" s="215"/>
      <c r="ENG119" s="215"/>
      <c r="ENH119" s="215"/>
      <c r="ENI119" s="215"/>
      <c r="ENJ119" s="215"/>
      <c r="ENK119" s="215"/>
      <c r="ENL119" s="215"/>
      <c r="ENM119" s="215"/>
      <c r="ENN119" s="215"/>
      <c r="ENO119" s="215"/>
      <c r="ENP119" s="215"/>
      <c r="ENQ119" s="215"/>
      <c r="ENR119" s="215"/>
      <c r="ENS119" s="215"/>
      <c r="ENT119" s="215"/>
      <c r="ENU119" s="215"/>
      <c r="ENV119" s="215"/>
      <c r="ENW119" s="215"/>
      <c r="ENX119" s="215"/>
      <c r="ENY119" s="215"/>
      <c r="ENZ119" s="215"/>
      <c r="EOA119" s="215"/>
      <c r="EOB119" s="215"/>
      <c r="EOC119" s="215"/>
      <c r="EOD119" s="215"/>
      <c r="EOE119" s="215"/>
      <c r="EOF119" s="215"/>
      <c r="EOG119" s="215"/>
      <c r="EOH119" s="215"/>
      <c r="EOI119" s="215"/>
      <c r="EOJ119" s="215"/>
      <c r="EOK119" s="215"/>
      <c r="EOL119" s="215"/>
      <c r="EOM119" s="215"/>
      <c r="EON119" s="215"/>
      <c r="EOO119" s="215"/>
      <c r="EOP119" s="215"/>
      <c r="EOQ119" s="215"/>
      <c r="EOR119" s="215"/>
      <c r="EOS119" s="215"/>
      <c r="EOT119" s="215"/>
      <c r="EOU119" s="215"/>
      <c r="EOV119" s="215"/>
      <c r="EOW119" s="215"/>
      <c r="EOX119" s="215"/>
      <c r="EOY119" s="215"/>
      <c r="EOZ119" s="215"/>
      <c r="EPA119" s="215"/>
      <c r="EPB119" s="215"/>
      <c r="EPC119" s="215"/>
      <c r="EPD119" s="215"/>
      <c r="EPE119" s="215"/>
      <c r="EPF119" s="215"/>
      <c r="EPG119" s="215"/>
      <c r="EPH119" s="215"/>
      <c r="EPI119" s="215"/>
      <c r="EPJ119" s="215"/>
      <c r="EPK119" s="215"/>
      <c r="EPL119" s="215"/>
      <c r="EPM119" s="215"/>
      <c r="EPN119" s="215"/>
      <c r="EPO119" s="215"/>
      <c r="EPP119" s="215"/>
      <c r="EPQ119" s="215"/>
      <c r="EPR119" s="215"/>
      <c r="EPS119" s="215"/>
      <c r="EPT119" s="215"/>
      <c r="EPU119" s="215"/>
      <c r="EPV119" s="215"/>
      <c r="EPW119" s="215"/>
      <c r="EPX119" s="215"/>
      <c r="EPY119" s="215"/>
      <c r="EPZ119" s="215"/>
      <c r="EQA119" s="215"/>
      <c r="EQB119" s="215"/>
      <c r="EQC119" s="215"/>
      <c r="EQD119" s="215"/>
      <c r="EQE119" s="215"/>
      <c r="EQF119" s="215"/>
      <c r="EQG119" s="215"/>
      <c r="EQH119" s="215"/>
      <c r="EQI119" s="215"/>
      <c r="EQJ119" s="215"/>
      <c r="EQK119" s="215"/>
      <c r="EQL119" s="215"/>
      <c r="EQM119" s="215"/>
      <c r="EQN119" s="215"/>
      <c r="EQO119" s="215"/>
      <c r="EQP119" s="215"/>
      <c r="EQQ119" s="215"/>
      <c r="EQR119" s="215"/>
      <c r="EQS119" s="215"/>
      <c r="EQT119" s="215"/>
      <c r="EQU119" s="215"/>
      <c r="EQV119" s="215"/>
      <c r="EQW119" s="215"/>
      <c r="EQX119" s="215"/>
      <c r="EQY119" s="215"/>
      <c r="EQZ119" s="215"/>
      <c r="ERA119" s="215"/>
      <c r="ERB119" s="215"/>
      <c r="ERC119" s="215"/>
      <c r="ERD119" s="215"/>
      <c r="ERE119" s="215"/>
      <c r="ERF119" s="215"/>
      <c r="ERG119" s="215"/>
      <c r="ERH119" s="215"/>
      <c r="ERI119" s="215"/>
      <c r="ERJ119" s="215"/>
      <c r="ERK119" s="215"/>
      <c r="ERL119" s="215"/>
      <c r="ERM119" s="215"/>
      <c r="ERN119" s="215"/>
      <c r="ERO119" s="215"/>
      <c r="ERP119" s="215"/>
      <c r="ERQ119" s="215"/>
      <c r="ERR119" s="215"/>
      <c r="ERS119" s="215"/>
      <c r="ERT119" s="215"/>
      <c r="ERU119" s="215"/>
      <c r="ERV119" s="215"/>
      <c r="ERW119" s="215"/>
      <c r="ERX119" s="215"/>
      <c r="ERY119" s="215"/>
      <c r="ERZ119" s="215"/>
      <c r="ESA119" s="215"/>
      <c r="ESB119" s="215"/>
      <c r="ESC119" s="215"/>
      <c r="ESD119" s="215"/>
      <c r="ESE119" s="215"/>
      <c r="ESF119" s="215"/>
      <c r="ESG119" s="215"/>
      <c r="ESH119" s="215"/>
      <c r="ESI119" s="215"/>
      <c r="ESJ119" s="215"/>
      <c r="ESK119" s="215"/>
      <c r="ESL119" s="215"/>
      <c r="ESM119" s="215"/>
      <c r="ESN119" s="215"/>
      <c r="ESO119" s="215"/>
      <c r="ESP119" s="215"/>
      <c r="ESQ119" s="215"/>
      <c r="ESR119" s="215"/>
      <c r="ESS119" s="215"/>
      <c r="EST119" s="215"/>
      <c r="ESU119" s="215"/>
      <c r="ESV119" s="215"/>
      <c r="ESW119" s="215"/>
      <c r="ESX119" s="215"/>
      <c r="ESY119" s="215"/>
      <c r="ESZ119" s="215"/>
      <c r="ETA119" s="215"/>
      <c r="ETB119" s="215"/>
      <c r="ETC119" s="215"/>
      <c r="ETD119" s="215"/>
      <c r="ETE119" s="215"/>
      <c r="ETF119" s="215"/>
      <c r="ETG119" s="215"/>
      <c r="ETH119" s="215"/>
      <c r="ETI119" s="215"/>
      <c r="ETJ119" s="215"/>
      <c r="ETK119" s="215"/>
      <c r="ETL119" s="215"/>
      <c r="ETM119" s="215"/>
      <c r="ETN119" s="215"/>
      <c r="ETO119" s="215"/>
      <c r="ETP119" s="215"/>
      <c r="ETQ119" s="215"/>
      <c r="ETR119" s="215"/>
      <c r="ETS119" s="215"/>
      <c r="ETT119" s="215"/>
      <c r="ETU119" s="215"/>
      <c r="ETV119" s="215"/>
      <c r="ETW119" s="215"/>
      <c r="ETX119" s="215"/>
      <c r="ETY119" s="215"/>
      <c r="ETZ119" s="215"/>
      <c r="EUA119" s="215"/>
      <c r="EUB119" s="215"/>
      <c r="EUC119" s="215"/>
      <c r="EUD119" s="215"/>
      <c r="EUE119" s="215"/>
      <c r="EUF119" s="215"/>
      <c r="EUG119" s="215"/>
      <c r="EUH119" s="215"/>
      <c r="EUI119" s="215"/>
      <c r="EUJ119" s="215"/>
      <c r="EUK119" s="215"/>
      <c r="EUL119" s="215"/>
      <c r="EUM119" s="215"/>
      <c r="EUN119" s="215"/>
      <c r="EUO119" s="215"/>
      <c r="EUP119" s="215"/>
      <c r="EUQ119" s="215"/>
      <c r="EUR119" s="215"/>
      <c r="EUS119" s="215"/>
      <c r="EUT119" s="215"/>
      <c r="EUU119" s="215"/>
      <c r="EUV119" s="215"/>
      <c r="EUW119" s="215"/>
      <c r="EUX119" s="215"/>
      <c r="EUY119" s="215"/>
      <c r="EUZ119" s="215"/>
      <c r="EVA119" s="215"/>
      <c r="EVB119" s="215"/>
      <c r="EVC119" s="215"/>
      <c r="EVD119" s="215"/>
      <c r="EVE119" s="215"/>
      <c r="EVF119" s="215"/>
      <c r="EVG119" s="215"/>
      <c r="EVH119" s="215"/>
      <c r="EVI119" s="215"/>
      <c r="EVJ119" s="215"/>
      <c r="EVK119" s="215"/>
      <c r="EVL119" s="215"/>
      <c r="EVM119" s="215"/>
      <c r="EVN119" s="215"/>
      <c r="EVO119" s="215"/>
      <c r="EVP119" s="215"/>
      <c r="EVQ119" s="215"/>
      <c r="EVR119" s="215"/>
      <c r="EVS119" s="215"/>
      <c r="EVT119" s="215"/>
      <c r="EVU119" s="215"/>
      <c r="EVV119" s="215"/>
      <c r="EVW119" s="215"/>
      <c r="EVX119" s="215"/>
      <c r="EVY119" s="215"/>
      <c r="EVZ119" s="215"/>
      <c r="EWA119" s="215"/>
      <c r="EWB119" s="215"/>
      <c r="EWC119" s="215"/>
      <c r="EWD119" s="215"/>
      <c r="EWE119" s="215"/>
      <c r="EWF119" s="215"/>
      <c r="EWG119" s="215"/>
      <c r="EWH119" s="215"/>
      <c r="EWI119" s="215"/>
      <c r="EWJ119" s="215"/>
      <c r="EWK119" s="215"/>
      <c r="EWL119" s="215"/>
      <c r="EWM119" s="215"/>
      <c r="EWN119" s="215"/>
      <c r="EWO119" s="215"/>
      <c r="EWP119" s="215"/>
      <c r="EWQ119" s="215"/>
      <c r="EWR119" s="215"/>
      <c r="EWS119" s="215"/>
      <c r="EWT119" s="215"/>
      <c r="EWU119" s="215"/>
      <c r="EWV119" s="215"/>
      <c r="EWW119" s="215"/>
      <c r="EWX119" s="215"/>
      <c r="EWY119" s="215"/>
      <c r="EWZ119" s="215"/>
      <c r="EXA119" s="215"/>
      <c r="EXB119" s="215"/>
      <c r="EXC119" s="215"/>
      <c r="EXD119" s="215"/>
      <c r="EXE119" s="215"/>
      <c r="EXF119" s="215"/>
      <c r="EXG119" s="215"/>
      <c r="EXH119" s="215"/>
      <c r="EXI119" s="215"/>
      <c r="EXJ119" s="215"/>
      <c r="EXK119" s="215"/>
      <c r="EXL119" s="215"/>
      <c r="EXM119" s="215"/>
      <c r="EXN119" s="215"/>
      <c r="EXO119" s="215"/>
      <c r="EXP119" s="215"/>
      <c r="EXQ119" s="215"/>
      <c r="EXR119" s="215"/>
      <c r="EXS119" s="215"/>
      <c r="EXT119" s="215"/>
      <c r="EXU119" s="215"/>
      <c r="EXV119" s="215"/>
      <c r="EXW119" s="215"/>
      <c r="EXX119" s="215"/>
      <c r="EXY119" s="215"/>
      <c r="EXZ119" s="215"/>
      <c r="EYA119" s="215"/>
      <c r="EYB119" s="215"/>
      <c r="EYC119" s="215"/>
      <c r="EYD119" s="215"/>
      <c r="EYE119" s="215"/>
      <c r="EYF119" s="215"/>
      <c r="EYG119" s="215"/>
      <c r="EYH119" s="215"/>
      <c r="EYI119" s="215"/>
      <c r="EYJ119" s="215"/>
      <c r="EYK119" s="215"/>
      <c r="EYL119" s="215"/>
      <c r="EYM119" s="215"/>
      <c r="EYN119" s="215"/>
      <c r="EYO119" s="215"/>
      <c r="EYP119" s="215"/>
      <c r="EYQ119" s="215"/>
      <c r="EYR119" s="215"/>
      <c r="EYS119" s="215"/>
      <c r="EYT119" s="215"/>
      <c r="EYU119" s="215"/>
      <c r="EYV119" s="215"/>
      <c r="EYW119" s="215"/>
      <c r="EYX119" s="215"/>
      <c r="EYY119" s="215"/>
      <c r="EYZ119" s="215"/>
      <c r="EZA119" s="215"/>
      <c r="EZB119" s="215"/>
      <c r="EZC119" s="215"/>
      <c r="EZD119" s="215"/>
      <c r="EZE119" s="215"/>
      <c r="EZF119" s="215"/>
      <c r="EZG119" s="215"/>
      <c r="EZH119" s="215"/>
      <c r="EZI119" s="215"/>
      <c r="EZJ119" s="215"/>
      <c r="EZK119" s="215"/>
      <c r="EZL119" s="215"/>
      <c r="EZM119" s="215"/>
      <c r="EZN119" s="215"/>
      <c r="EZO119" s="215"/>
      <c r="EZP119" s="215"/>
      <c r="EZQ119" s="215"/>
      <c r="EZR119" s="215"/>
      <c r="EZS119" s="215"/>
      <c r="EZT119" s="215"/>
      <c r="EZU119" s="215"/>
      <c r="EZV119" s="215"/>
      <c r="EZW119" s="215"/>
      <c r="EZX119" s="215"/>
      <c r="EZY119" s="215"/>
      <c r="EZZ119" s="215"/>
      <c r="FAA119" s="215"/>
      <c r="FAB119" s="215"/>
      <c r="FAC119" s="215"/>
      <c r="FAD119" s="215"/>
      <c r="FAE119" s="215"/>
      <c r="FAF119" s="215"/>
      <c r="FAG119" s="215"/>
      <c r="FAH119" s="215"/>
      <c r="FAI119" s="215"/>
      <c r="FAJ119" s="215"/>
      <c r="FAK119" s="215"/>
      <c r="FAL119" s="215"/>
      <c r="FAM119" s="215"/>
      <c r="FAN119" s="215"/>
      <c r="FAO119" s="215"/>
      <c r="FAP119" s="215"/>
      <c r="FAQ119" s="215"/>
      <c r="FAR119" s="215"/>
      <c r="FAS119" s="215"/>
      <c r="FAT119" s="215"/>
      <c r="FAU119" s="215"/>
      <c r="FAV119" s="215"/>
      <c r="FAW119" s="215"/>
      <c r="FAX119" s="215"/>
      <c r="FAY119" s="215"/>
      <c r="FAZ119" s="215"/>
      <c r="FBA119" s="215"/>
      <c r="FBB119" s="215"/>
      <c r="FBC119" s="215"/>
      <c r="FBD119" s="215"/>
      <c r="FBE119" s="215"/>
      <c r="FBF119" s="215"/>
      <c r="FBG119" s="215"/>
      <c r="FBH119" s="215"/>
      <c r="FBI119" s="215"/>
      <c r="FBJ119" s="215"/>
      <c r="FBK119" s="215"/>
      <c r="FBL119" s="215"/>
      <c r="FBM119" s="215"/>
      <c r="FBN119" s="215"/>
      <c r="FBO119" s="215"/>
      <c r="FBP119" s="215"/>
      <c r="FBQ119" s="215"/>
      <c r="FBR119" s="215"/>
      <c r="FBS119" s="215"/>
      <c r="FBT119" s="215"/>
      <c r="FBU119" s="215"/>
      <c r="FBV119" s="215"/>
      <c r="FBW119" s="215"/>
      <c r="FBX119" s="215"/>
      <c r="FBY119" s="215"/>
      <c r="FBZ119" s="215"/>
      <c r="FCA119" s="215"/>
      <c r="FCB119" s="215"/>
      <c r="FCC119" s="215"/>
      <c r="FCD119" s="215"/>
      <c r="FCE119" s="215"/>
      <c r="FCF119" s="215"/>
      <c r="FCG119" s="215"/>
      <c r="FCH119" s="215"/>
      <c r="FCI119" s="215"/>
      <c r="FCJ119" s="215"/>
      <c r="FCK119" s="215"/>
      <c r="FCL119" s="215"/>
      <c r="FCM119" s="215"/>
      <c r="FCN119" s="215"/>
      <c r="FCO119" s="215"/>
      <c r="FCP119" s="215"/>
      <c r="FCQ119" s="215"/>
      <c r="FCR119" s="215"/>
      <c r="FCS119" s="215"/>
      <c r="FCT119" s="215"/>
      <c r="FCU119" s="215"/>
      <c r="FCV119" s="215"/>
      <c r="FCW119" s="215"/>
      <c r="FCX119" s="215"/>
      <c r="FCY119" s="215"/>
      <c r="FCZ119" s="215"/>
      <c r="FDA119" s="215"/>
      <c r="FDB119" s="215"/>
      <c r="FDC119" s="215"/>
      <c r="FDD119" s="215"/>
      <c r="FDE119" s="215"/>
      <c r="FDF119" s="215"/>
      <c r="FDG119" s="215"/>
      <c r="FDH119" s="215"/>
      <c r="FDI119" s="215"/>
      <c r="FDJ119" s="215"/>
      <c r="FDK119" s="215"/>
      <c r="FDL119" s="215"/>
      <c r="FDM119" s="215"/>
      <c r="FDN119" s="215"/>
      <c r="FDO119" s="215"/>
      <c r="FDP119" s="215"/>
      <c r="FDQ119" s="215"/>
      <c r="FDR119" s="215"/>
      <c r="FDS119" s="215"/>
      <c r="FDT119" s="215"/>
      <c r="FDU119" s="215"/>
      <c r="FDV119" s="215"/>
      <c r="FDW119" s="215"/>
      <c r="FDX119" s="215"/>
      <c r="FDY119" s="215"/>
      <c r="FDZ119" s="215"/>
      <c r="FEA119" s="215"/>
      <c r="FEB119" s="215"/>
      <c r="FEC119" s="215"/>
      <c r="FED119" s="215"/>
      <c r="FEE119" s="215"/>
      <c r="FEF119" s="215"/>
      <c r="FEG119" s="215"/>
      <c r="FEH119" s="215"/>
      <c r="FEI119" s="215"/>
      <c r="FEJ119" s="215"/>
      <c r="FEK119" s="215"/>
      <c r="FEL119" s="215"/>
      <c r="FEM119" s="215"/>
      <c r="FEN119" s="215"/>
      <c r="FEO119" s="215"/>
      <c r="FEP119" s="215"/>
      <c r="FEQ119" s="215"/>
      <c r="FER119" s="215"/>
      <c r="FES119" s="215"/>
      <c r="FET119" s="215"/>
      <c r="FEU119" s="215"/>
      <c r="FEV119" s="215"/>
      <c r="FEW119" s="215"/>
      <c r="FEX119" s="215"/>
      <c r="FEY119" s="215"/>
      <c r="FEZ119" s="215"/>
      <c r="FFA119" s="215"/>
      <c r="FFB119" s="215"/>
      <c r="FFC119" s="215"/>
      <c r="FFD119" s="215"/>
      <c r="FFE119" s="215"/>
      <c r="FFF119" s="215"/>
      <c r="FFG119" s="215"/>
      <c r="FFH119" s="215"/>
      <c r="FFI119" s="215"/>
      <c r="FFJ119" s="215"/>
      <c r="FFK119" s="215"/>
      <c r="FFL119" s="215"/>
      <c r="FFM119" s="215"/>
      <c r="FFN119" s="215"/>
      <c r="FFO119" s="215"/>
      <c r="FFP119" s="215"/>
      <c r="FFQ119" s="215"/>
      <c r="FFR119" s="215"/>
      <c r="FFS119" s="215"/>
      <c r="FFT119" s="215"/>
      <c r="FFU119" s="215"/>
      <c r="FFV119" s="215"/>
      <c r="FFW119" s="215"/>
      <c r="FFX119" s="215"/>
      <c r="FFY119" s="215"/>
      <c r="FFZ119" s="215"/>
      <c r="FGA119" s="215"/>
      <c r="FGB119" s="215"/>
      <c r="FGC119" s="215"/>
      <c r="FGD119" s="215"/>
      <c r="FGE119" s="215"/>
      <c r="FGF119" s="215"/>
      <c r="FGG119" s="215"/>
      <c r="FGH119" s="215"/>
      <c r="FGI119" s="215"/>
      <c r="FGJ119" s="215"/>
      <c r="FGK119" s="215"/>
      <c r="FGL119" s="215"/>
      <c r="FGM119" s="215"/>
      <c r="FGN119" s="215"/>
      <c r="FGO119" s="215"/>
      <c r="FGP119" s="215"/>
      <c r="FGQ119" s="215"/>
      <c r="FGR119" s="215"/>
      <c r="FGS119" s="215"/>
      <c r="FGT119" s="215"/>
      <c r="FGU119" s="215"/>
      <c r="FGV119" s="215"/>
      <c r="FGW119" s="215"/>
      <c r="FGX119" s="215"/>
      <c r="FGY119" s="215"/>
      <c r="FGZ119" s="215"/>
      <c r="FHA119" s="215"/>
      <c r="FHB119" s="215"/>
      <c r="FHC119" s="215"/>
      <c r="FHD119" s="215"/>
      <c r="FHE119" s="215"/>
      <c r="FHF119" s="215"/>
      <c r="FHG119" s="215"/>
      <c r="FHH119" s="215"/>
      <c r="FHI119" s="215"/>
      <c r="FHJ119" s="215"/>
      <c r="FHK119" s="215"/>
      <c r="FHL119" s="215"/>
      <c r="FHM119" s="215"/>
      <c r="FHN119" s="215"/>
      <c r="FHO119" s="215"/>
      <c r="FHP119" s="215"/>
      <c r="FHQ119" s="215"/>
      <c r="FHR119" s="215"/>
      <c r="FHS119" s="215"/>
      <c r="FHT119" s="215"/>
      <c r="FHU119" s="215"/>
      <c r="FHV119" s="215"/>
      <c r="FHW119" s="215"/>
      <c r="FHX119" s="215"/>
      <c r="FHY119" s="215"/>
      <c r="FHZ119" s="215"/>
      <c r="FIA119" s="215"/>
      <c r="FIB119" s="215"/>
      <c r="FIC119" s="215"/>
      <c r="FID119" s="215"/>
      <c r="FIE119" s="215"/>
      <c r="FIF119" s="215"/>
      <c r="FIG119" s="215"/>
      <c r="FIH119" s="215"/>
      <c r="FII119" s="215"/>
      <c r="FIJ119" s="215"/>
      <c r="FIK119" s="215"/>
      <c r="FIL119" s="215"/>
      <c r="FIM119" s="215"/>
      <c r="FIN119" s="215"/>
      <c r="FIO119" s="215"/>
      <c r="FIP119" s="215"/>
      <c r="FIQ119" s="215"/>
      <c r="FIR119" s="215"/>
      <c r="FIS119" s="215"/>
      <c r="FIT119" s="215"/>
      <c r="FIU119" s="215"/>
      <c r="FIV119" s="215"/>
      <c r="FIW119" s="215"/>
      <c r="FIX119" s="215"/>
      <c r="FIY119" s="215"/>
      <c r="FIZ119" s="215"/>
      <c r="FJA119" s="215"/>
      <c r="FJB119" s="215"/>
      <c r="FJC119" s="215"/>
      <c r="FJD119" s="215"/>
      <c r="FJE119" s="215"/>
      <c r="FJF119" s="215"/>
      <c r="FJG119" s="215"/>
      <c r="FJH119" s="215"/>
      <c r="FJI119" s="215"/>
      <c r="FJJ119" s="215"/>
      <c r="FJK119" s="215"/>
      <c r="FJL119" s="215"/>
      <c r="FJM119" s="215"/>
      <c r="FJN119" s="215"/>
      <c r="FJO119" s="215"/>
      <c r="FJP119" s="215"/>
      <c r="FJQ119" s="215"/>
      <c r="FJR119" s="215"/>
      <c r="FJS119" s="215"/>
      <c r="FJT119" s="215"/>
      <c r="FJU119" s="215"/>
      <c r="FJV119" s="215"/>
      <c r="FJW119" s="215"/>
      <c r="FJX119" s="215"/>
      <c r="FJY119" s="215"/>
      <c r="FJZ119" s="215"/>
      <c r="FKA119" s="215"/>
      <c r="FKB119" s="215"/>
      <c r="FKC119" s="215"/>
      <c r="FKD119" s="215"/>
      <c r="FKE119" s="215"/>
      <c r="FKF119" s="215"/>
      <c r="FKG119" s="215"/>
      <c r="FKH119" s="215"/>
      <c r="FKI119" s="215"/>
      <c r="FKJ119" s="215"/>
      <c r="FKK119" s="215"/>
      <c r="FKL119" s="215"/>
      <c r="FKM119" s="215"/>
      <c r="FKN119" s="215"/>
      <c r="FKO119" s="215"/>
      <c r="FKP119" s="215"/>
      <c r="FKQ119" s="215"/>
      <c r="FKR119" s="215"/>
      <c r="FKS119" s="215"/>
      <c r="FKT119" s="215"/>
      <c r="FKU119" s="215"/>
      <c r="FKV119" s="215"/>
      <c r="FKW119" s="215"/>
      <c r="FKX119" s="215"/>
      <c r="FKY119" s="215"/>
      <c r="FKZ119" s="215"/>
      <c r="FLA119" s="215"/>
      <c r="FLB119" s="215"/>
      <c r="FLC119" s="215"/>
      <c r="FLD119" s="215"/>
      <c r="FLE119" s="215"/>
      <c r="FLF119" s="215"/>
      <c r="FLG119" s="215"/>
      <c r="FLH119" s="215"/>
      <c r="FLI119" s="215"/>
      <c r="FLJ119" s="215"/>
      <c r="FLK119" s="215"/>
      <c r="FLL119" s="215"/>
      <c r="FLM119" s="215"/>
      <c r="FLN119" s="215"/>
      <c r="FLO119" s="215"/>
      <c r="FLP119" s="215"/>
      <c r="FLQ119" s="215"/>
      <c r="FLR119" s="215"/>
      <c r="FLS119" s="215"/>
      <c r="FLT119" s="215"/>
      <c r="FLU119" s="215"/>
      <c r="FLV119" s="215"/>
      <c r="FLW119" s="215"/>
      <c r="FLX119" s="215"/>
      <c r="FLY119" s="215"/>
      <c r="FLZ119" s="215"/>
      <c r="FMA119" s="215"/>
      <c r="FMB119" s="215"/>
      <c r="FMC119" s="215"/>
      <c r="FMD119" s="215"/>
      <c r="FME119" s="215"/>
      <c r="FMF119" s="215"/>
      <c r="FMG119" s="215"/>
      <c r="FMH119" s="215"/>
      <c r="FMI119" s="215"/>
      <c r="FMJ119" s="215"/>
      <c r="FMK119" s="215"/>
      <c r="FML119" s="215"/>
      <c r="FMM119" s="215"/>
      <c r="FMN119" s="215"/>
      <c r="FMO119" s="215"/>
      <c r="FMP119" s="215"/>
      <c r="FMQ119" s="215"/>
      <c r="FMR119" s="215"/>
      <c r="FMS119" s="215"/>
      <c r="FMT119" s="215"/>
      <c r="FMU119" s="215"/>
      <c r="FMV119" s="215"/>
      <c r="FMW119" s="215"/>
      <c r="FMX119" s="215"/>
      <c r="FMY119" s="215"/>
      <c r="FMZ119" s="215"/>
      <c r="FNA119" s="215"/>
      <c r="FNB119" s="215"/>
      <c r="FNC119" s="215"/>
      <c r="FND119" s="215"/>
      <c r="FNE119" s="215"/>
      <c r="FNF119" s="215"/>
      <c r="FNG119" s="215"/>
      <c r="FNH119" s="215"/>
      <c r="FNI119" s="215"/>
      <c r="FNJ119" s="215"/>
      <c r="FNK119" s="215"/>
      <c r="FNL119" s="215"/>
      <c r="FNM119" s="215"/>
      <c r="FNN119" s="215"/>
      <c r="FNO119" s="215"/>
      <c r="FNP119" s="215"/>
      <c r="FNQ119" s="215"/>
      <c r="FNR119" s="215"/>
      <c r="FNS119" s="215"/>
      <c r="FNT119" s="215"/>
      <c r="FNU119" s="215"/>
      <c r="FNV119" s="215"/>
      <c r="FNW119" s="215"/>
      <c r="FNX119" s="215"/>
      <c r="FNY119" s="215"/>
      <c r="FNZ119" s="215"/>
      <c r="FOA119" s="215"/>
      <c r="FOB119" s="215"/>
      <c r="FOC119" s="215"/>
      <c r="FOD119" s="215"/>
      <c r="FOE119" s="215"/>
      <c r="FOF119" s="215"/>
      <c r="FOG119" s="215"/>
      <c r="FOH119" s="215"/>
      <c r="FOI119" s="215"/>
      <c r="FOJ119" s="215"/>
      <c r="FOK119" s="215"/>
      <c r="FOL119" s="215"/>
      <c r="FOM119" s="215"/>
      <c r="FON119" s="215"/>
      <c r="FOO119" s="215"/>
      <c r="FOP119" s="215"/>
      <c r="FOQ119" s="215"/>
      <c r="FOR119" s="215"/>
      <c r="FOS119" s="215"/>
      <c r="FOT119" s="215"/>
      <c r="FOU119" s="215"/>
      <c r="FOV119" s="215"/>
      <c r="FOW119" s="215"/>
      <c r="FOX119" s="215"/>
      <c r="FOY119" s="215"/>
      <c r="FOZ119" s="215"/>
      <c r="FPA119" s="215"/>
      <c r="FPB119" s="215"/>
      <c r="FPC119" s="215"/>
      <c r="FPD119" s="215"/>
      <c r="FPE119" s="215"/>
      <c r="FPF119" s="215"/>
      <c r="FPG119" s="215"/>
      <c r="FPH119" s="215"/>
      <c r="FPI119" s="215"/>
      <c r="FPJ119" s="215"/>
      <c r="FPK119" s="215"/>
      <c r="FPL119" s="215"/>
      <c r="FPM119" s="215"/>
      <c r="FPN119" s="215"/>
      <c r="FPO119" s="215"/>
      <c r="FPP119" s="215"/>
      <c r="FPQ119" s="215"/>
      <c r="FPR119" s="215"/>
      <c r="FPS119" s="215"/>
      <c r="FPT119" s="215"/>
      <c r="FPU119" s="215"/>
      <c r="FPV119" s="215"/>
      <c r="FPW119" s="215"/>
      <c r="FPX119" s="215"/>
      <c r="FPY119" s="215"/>
      <c r="FPZ119" s="215"/>
      <c r="FQA119" s="215"/>
      <c r="FQB119" s="215"/>
      <c r="FQC119" s="215"/>
      <c r="FQD119" s="215"/>
      <c r="FQE119" s="215"/>
      <c r="FQF119" s="215"/>
      <c r="FQG119" s="215"/>
      <c r="FQH119" s="215"/>
      <c r="FQI119" s="215"/>
      <c r="FQJ119" s="215"/>
      <c r="FQK119" s="215"/>
      <c r="FQL119" s="215"/>
      <c r="FQM119" s="215"/>
      <c r="FQN119" s="215"/>
      <c r="FQO119" s="215"/>
      <c r="FQP119" s="215"/>
      <c r="FQQ119" s="215"/>
      <c r="FQR119" s="215"/>
      <c r="FQS119" s="215"/>
      <c r="FQT119" s="215"/>
      <c r="FQU119" s="215"/>
      <c r="FQV119" s="215"/>
      <c r="FQW119" s="215"/>
      <c r="FQX119" s="215"/>
      <c r="FQY119" s="215"/>
      <c r="FQZ119" s="215"/>
      <c r="FRA119" s="215"/>
      <c r="FRB119" s="215"/>
      <c r="FRC119" s="215"/>
      <c r="FRD119" s="215"/>
      <c r="FRE119" s="215"/>
      <c r="FRF119" s="215"/>
      <c r="FRG119" s="215"/>
      <c r="FRH119" s="215"/>
      <c r="FRI119" s="215"/>
      <c r="FRJ119" s="215"/>
      <c r="FRK119" s="215"/>
      <c r="FRL119" s="215"/>
      <c r="FRM119" s="215"/>
      <c r="FRN119" s="215"/>
      <c r="FRO119" s="215"/>
      <c r="FRP119" s="215"/>
      <c r="FRQ119" s="215"/>
      <c r="FRR119" s="215"/>
      <c r="FRS119" s="215"/>
      <c r="FRT119" s="215"/>
      <c r="FRU119" s="215"/>
      <c r="FRV119" s="215"/>
      <c r="FRW119" s="215"/>
      <c r="FRX119" s="215"/>
      <c r="FRY119" s="215"/>
      <c r="FRZ119" s="215"/>
      <c r="FSA119" s="215"/>
      <c r="FSB119" s="215"/>
      <c r="FSC119" s="215"/>
      <c r="FSD119" s="215"/>
      <c r="FSE119" s="215"/>
      <c r="FSF119" s="215"/>
      <c r="FSG119" s="215"/>
      <c r="FSH119" s="215"/>
      <c r="FSI119" s="215"/>
      <c r="FSJ119" s="215"/>
      <c r="FSK119" s="215"/>
      <c r="FSL119" s="215"/>
      <c r="FSM119" s="215"/>
      <c r="FSN119" s="215"/>
      <c r="FSO119" s="215"/>
      <c r="FSP119" s="215"/>
      <c r="FSQ119" s="215"/>
      <c r="FSR119" s="215"/>
      <c r="FSS119" s="215"/>
      <c r="FST119" s="215"/>
      <c r="FSU119" s="215"/>
      <c r="FSV119" s="215"/>
      <c r="FSW119" s="215"/>
      <c r="FSX119" s="215"/>
      <c r="FSY119" s="215"/>
      <c r="FSZ119" s="215"/>
      <c r="FTA119" s="215"/>
      <c r="FTB119" s="215"/>
      <c r="FTC119" s="215"/>
      <c r="FTD119" s="215"/>
      <c r="FTE119" s="215"/>
      <c r="FTF119" s="215"/>
      <c r="FTG119" s="215"/>
      <c r="FTH119" s="215"/>
      <c r="FTI119" s="215"/>
      <c r="FTJ119" s="215"/>
      <c r="FTK119" s="215"/>
      <c r="FTL119" s="215"/>
      <c r="FTM119" s="215"/>
      <c r="FTN119" s="215"/>
      <c r="FTO119" s="215"/>
      <c r="FTP119" s="215"/>
      <c r="FTQ119" s="215"/>
      <c r="FTR119" s="215"/>
      <c r="FTS119" s="215"/>
      <c r="FTT119" s="215"/>
      <c r="FTU119" s="215"/>
      <c r="FTV119" s="215"/>
      <c r="FTW119" s="215"/>
      <c r="FTX119" s="215"/>
      <c r="FTY119" s="215"/>
      <c r="FTZ119" s="215"/>
      <c r="FUA119" s="215"/>
      <c r="FUB119" s="215"/>
      <c r="FUC119" s="215"/>
      <c r="FUD119" s="215"/>
      <c r="FUE119" s="215"/>
      <c r="FUF119" s="215"/>
      <c r="FUG119" s="215"/>
      <c r="FUH119" s="215"/>
      <c r="FUI119" s="215"/>
      <c r="FUJ119" s="215"/>
      <c r="FUK119" s="215"/>
      <c r="FUL119" s="215"/>
      <c r="FUM119" s="215"/>
      <c r="FUN119" s="215"/>
      <c r="FUO119" s="215"/>
      <c r="FUP119" s="215"/>
      <c r="FUQ119" s="215"/>
      <c r="FUR119" s="215"/>
      <c r="FUS119" s="215"/>
      <c r="FUT119" s="215"/>
      <c r="FUU119" s="215"/>
      <c r="FUV119" s="215"/>
      <c r="FUW119" s="215"/>
      <c r="FUX119" s="215"/>
      <c r="FUY119" s="215"/>
      <c r="FUZ119" s="215"/>
      <c r="FVA119" s="215"/>
      <c r="FVB119" s="215"/>
      <c r="FVC119" s="215"/>
      <c r="FVD119" s="215"/>
      <c r="FVE119" s="215"/>
      <c r="FVF119" s="215"/>
      <c r="FVG119" s="215"/>
      <c r="FVH119" s="215"/>
      <c r="FVI119" s="215"/>
      <c r="FVJ119" s="215"/>
      <c r="FVK119" s="215"/>
      <c r="FVL119" s="215"/>
      <c r="FVM119" s="215"/>
      <c r="FVN119" s="215"/>
      <c r="FVO119" s="215"/>
      <c r="FVP119" s="215"/>
      <c r="FVQ119" s="215"/>
      <c r="FVR119" s="215"/>
      <c r="FVS119" s="215"/>
      <c r="FVT119" s="215"/>
      <c r="FVU119" s="215"/>
      <c r="FVV119" s="215"/>
      <c r="FVW119" s="215"/>
      <c r="FVX119" s="215"/>
      <c r="FVY119" s="215"/>
      <c r="FVZ119" s="215"/>
      <c r="FWA119" s="215"/>
      <c r="FWB119" s="215"/>
      <c r="FWC119" s="215"/>
      <c r="FWD119" s="215"/>
      <c r="FWE119" s="215"/>
      <c r="FWF119" s="215"/>
      <c r="FWG119" s="215"/>
      <c r="FWH119" s="215"/>
      <c r="FWI119" s="215"/>
      <c r="FWJ119" s="215"/>
      <c r="FWK119" s="215"/>
      <c r="FWL119" s="215"/>
      <c r="FWM119" s="215"/>
      <c r="FWN119" s="215"/>
      <c r="FWO119" s="215"/>
      <c r="FWP119" s="215"/>
      <c r="FWQ119" s="215"/>
      <c r="FWR119" s="215"/>
      <c r="FWS119" s="215"/>
      <c r="FWT119" s="215"/>
      <c r="FWU119" s="215"/>
      <c r="FWV119" s="215"/>
      <c r="FWW119" s="215"/>
      <c r="FWX119" s="215"/>
      <c r="FWY119" s="215"/>
      <c r="FWZ119" s="215"/>
      <c r="FXA119" s="215"/>
      <c r="FXB119" s="215"/>
      <c r="FXC119" s="215"/>
      <c r="FXD119" s="215"/>
      <c r="FXE119" s="215"/>
      <c r="FXF119" s="215"/>
      <c r="FXG119" s="215"/>
      <c r="FXH119" s="215"/>
      <c r="FXI119" s="215"/>
      <c r="FXJ119" s="215"/>
      <c r="FXK119" s="215"/>
      <c r="FXL119" s="215"/>
      <c r="FXM119" s="215"/>
      <c r="FXN119" s="215"/>
      <c r="FXO119" s="215"/>
      <c r="FXP119" s="215"/>
      <c r="FXQ119" s="215"/>
      <c r="FXR119" s="215"/>
      <c r="FXS119" s="215"/>
      <c r="FXT119" s="215"/>
      <c r="FXU119" s="215"/>
      <c r="FXV119" s="215"/>
      <c r="FXW119" s="215"/>
      <c r="FXX119" s="215"/>
      <c r="FXY119" s="215"/>
      <c r="FXZ119" s="215"/>
      <c r="FYA119" s="215"/>
      <c r="FYB119" s="215"/>
      <c r="FYC119" s="215"/>
      <c r="FYD119" s="215"/>
      <c r="FYE119" s="215"/>
      <c r="FYF119" s="215"/>
      <c r="FYG119" s="215"/>
      <c r="FYH119" s="215"/>
      <c r="FYI119" s="215"/>
      <c r="FYJ119" s="215"/>
      <c r="FYK119" s="215"/>
      <c r="FYL119" s="215"/>
      <c r="FYM119" s="215"/>
      <c r="FYN119" s="215"/>
      <c r="FYO119" s="215"/>
      <c r="FYP119" s="215"/>
      <c r="FYQ119" s="215"/>
      <c r="FYR119" s="215"/>
      <c r="FYS119" s="215"/>
      <c r="FYT119" s="215"/>
      <c r="FYU119" s="215"/>
      <c r="FYV119" s="215"/>
      <c r="FYW119" s="215"/>
      <c r="FYX119" s="215"/>
      <c r="FYY119" s="215"/>
      <c r="FYZ119" s="215"/>
      <c r="FZA119" s="215"/>
      <c r="FZB119" s="215"/>
      <c r="FZC119" s="215"/>
      <c r="FZD119" s="215"/>
      <c r="FZE119" s="215"/>
      <c r="FZF119" s="215"/>
      <c r="FZG119" s="215"/>
      <c r="FZH119" s="215"/>
      <c r="FZI119" s="215"/>
      <c r="FZJ119" s="215"/>
      <c r="FZK119" s="215"/>
      <c r="FZL119" s="215"/>
      <c r="FZM119" s="215"/>
      <c r="FZN119" s="215"/>
      <c r="FZO119" s="215"/>
      <c r="FZP119" s="215"/>
      <c r="FZQ119" s="215"/>
      <c r="FZR119" s="215"/>
      <c r="FZS119" s="215"/>
      <c r="FZT119" s="215"/>
      <c r="FZU119" s="215"/>
      <c r="FZV119" s="215"/>
      <c r="FZW119" s="215"/>
      <c r="FZX119" s="215"/>
      <c r="FZY119" s="215"/>
      <c r="FZZ119" s="215"/>
      <c r="GAA119" s="215"/>
      <c r="GAB119" s="215"/>
      <c r="GAC119" s="215"/>
      <c r="GAD119" s="215"/>
      <c r="GAE119" s="215"/>
      <c r="GAF119" s="215"/>
      <c r="GAG119" s="215"/>
      <c r="GAH119" s="215"/>
      <c r="GAI119" s="215"/>
      <c r="GAJ119" s="215"/>
      <c r="GAK119" s="215"/>
      <c r="GAL119" s="215"/>
      <c r="GAM119" s="215"/>
      <c r="GAN119" s="215"/>
      <c r="GAO119" s="215"/>
      <c r="GAP119" s="215"/>
      <c r="GAQ119" s="215"/>
      <c r="GAR119" s="215"/>
      <c r="GAS119" s="215"/>
      <c r="GAT119" s="215"/>
      <c r="GAU119" s="215"/>
      <c r="GAV119" s="215"/>
      <c r="GAW119" s="215"/>
      <c r="GAX119" s="215"/>
      <c r="GAY119" s="215"/>
      <c r="GAZ119" s="215"/>
      <c r="GBA119" s="215"/>
      <c r="GBB119" s="215"/>
      <c r="GBC119" s="215"/>
      <c r="GBD119" s="215"/>
      <c r="GBE119" s="215"/>
      <c r="GBF119" s="215"/>
      <c r="GBG119" s="215"/>
      <c r="GBH119" s="215"/>
      <c r="GBI119" s="215"/>
      <c r="GBJ119" s="215"/>
      <c r="GBK119" s="215"/>
      <c r="GBL119" s="215"/>
      <c r="GBM119" s="215"/>
      <c r="GBN119" s="215"/>
      <c r="GBO119" s="215"/>
      <c r="GBP119" s="215"/>
      <c r="GBQ119" s="215"/>
      <c r="GBR119" s="215"/>
      <c r="GBS119" s="215"/>
      <c r="GBT119" s="215"/>
      <c r="GBU119" s="215"/>
      <c r="GBV119" s="215"/>
      <c r="GBW119" s="215"/>
      <c r="GBX119" s="215"/>
      <c r="GBY119" s="215"/>
      <c r="GBZ119" s="215"/>
      <c r="GCA119" s="215"/>
      <c r="GCB119" s="215"/>
      <c r="GCC119" s="215"/>
      <c r="GCD119" s="215"/>
      <c r="GCE119" s="215"/>
      <c r="GCF119" s="215"/>
      <c r="GCG119" s="215"/>
      <c r="GCH119" s="215"/>
      <c r="GCI119" s="215"/>
      <c r="GCJ119" s="215"/>
      <c r="GCK119" s="215"/>
      <c r="GCL119" s="215"/>
      <c r="GCM119" s="215"/>
      <c r="GCN119" s="215"/>
      <c r="GCO119" s="215"/>
      <c r="GCP119" s="215"/>
      <c r="GCQ119" s="215"/>
      <c r="GCR119" s="215"/>
      <c r="GCS119" s="215"/>
      <c r="GCT119" s="215"/>
      <c r="GCU119" s="215"/>
      <c r="GCV119" s="215"/>
      <c r="GCW119" s="215"/>
      <c r="GCX119" s="215"/>
      <c r="GCY119" s="215"/>
      <c r="GCZ119" s="215"/>
      <c r="GDA119" s="215"/>
      <c r="GDB119" s="215"/>
      <c r="GDC119" s="215"/>
      <c r="GDD119" s="215"/>
      <c r="GDE119" s="215"/>
      <c r="GDF119" s="215"/>
      <c r="GDG119" s="215"/>
      <c r="GDH119" s="215"/>
      <c r="GDI119" s="215"/>
      <c r="GDJ119" s="215"/>
      <c r="GDK119" s="215"/>
      <c r="GDL119" s="215"/>
      <c r="GDM119" s="215"/>
      <c r="GDN119" s="215"/>
      <c r="GDO119" s="215"/>
      <c r="GDP119" s="215"/>
      <c r="GDQ119" s="215"/>
      <c r="GDR119" s="215"/>
      <c r="GDS119" s="215"/>
      <c r="GDT119" s="215"/>
      <c r="GDU119" s="215"/>
      <c r="GDV119" s="215"/>
      <c r="GDW119" s="215"/>
      <c r="GDX119" s="215"/>
      <c r="GDY119" s="215"/>
      <c r="GDZ119" s="215"/>
      <c r="GEA119" s="215"/>
      <c r="GEB119" s="215"/>
      <c r="GEC119" s="215"/>
      <c r="GED119" s="215"/>
      <c r="GEE119" s="215"/>
      <c r="GEF119" s="215"/>
      <c r="GEG119" s="215"/>
      <c r="GEH119" s="215"/>
      <c r="GEI119" s="215"/>
      <c r="GEJ119" s="215"/>
      <c r="GEK119" s="215"/>
      <c r="GEL119" s="215"/>
      <c r="GEM119" s="215"/>
      <c r="GEN119" s="215"/>
      <c r="GEO119" s="215"/>
      <c r="GEP119" s="215"/>
      <c r="GEQ119" s="215"/>
      <c r="GER119" s="215"/>
      <c r="GES119" s="215"/>
      <c r="GET119" s="215"/>
      <c r="GEU119" s="215"/>
      <c r="GEV119" s="215"/>
      <c r="GEW119" s="215"/>
      <c r="GEX119" s="215"/>
      <c r="GEY119" s="215"/>
      <c r="GEZ119" s="215"/>
      <c r="GFA119" s="215"/>
      <c r="GFB119" s="215"/>
      <c r="GFC119" s="215"/>
      <c r="GFD119" s="215"/>
      <c r="GFE119" s="215"/>
      <c r="GFF119" s="215"/>
      <c r="GFG119" s="215"/>
      <c r="GFH119" s="215"/>
      <c r="GFI119" s="215"/>
      <c r="GFJ119" s="215"/>
      <c r="GFK119" s="215"/>
      <c r="GFL119" s="215"/>
      <c r="GFM119" s="215"/>
      <c r="GFN119" s="215"/>
      <c r="GFO119" s="215"/>
      <c r="GFP119" s="215"/>
      <c r="GFQ119" s="215"/>
      <c r="GFR119" s="215"/>
      <c r="GFS119" s="215"/>
      <c r="GFT119" s="215"/>
      <c r="GFU119" s="215"/>
      <c r="GFV119" s="215"/>
      <c r="GFW119" s="215"/>
      <c r="GFX119" s="215"/>
      <c r="GFY119" s="215"/>
      <c r="GFZ119" s="215"/>
      <c r="GGA119" s="215"/>
      <c r="GGB119" s="215"/>
      <c r="GGC119" s="215"/>
      <c r="GGD119" s="215"/>
      <c r="GGE119" s="215"/>
      <c r="GGF119" s="215"/>
      <c r="GGG119" s="215"/>
      <c r="GGH119" s="215"/>
      <c r="GGI119" s="215"/>
      <c r="GGJ119" s="215"/>
      <c r="GGK119" s="215"/>
      <c r="GGL119" s="215"/>
      <c r="GGM119" s="215"/>
      <c r="GGN119" s="215"/>
      <c r="GGO119" s="215"/>
      <c r="GGP119" s="215"/>
      <c r="GGQ119" s="215"/>
      <c r="GGR119" s="215"/>
      <c r="GGS119" s="215"/>
      <c r="GGT119" s="215"/>
      <c r="GGU119" s="215"/>
      <c r="GGV119" s="215"/>
      <c r="GGW119" s="215"/>
      <c r="GGX119" s="215"/>
      <c r="GGY119" s="215"/>
      <c r="GGZ119" s="215"/>
      <c r="GHA119" s="215"/>
      <c r="GHB119" s="215"/>
      <c r="GHC119" s="215"/>
      <c r="GHD119" s="215"/>
      <c r="GHE119" s="215"/>
      <c r="GHF119" s="215"/>
      <c r="GHG119" s="215"/>
      <c r="GHH119" s="215"/>
      <c r="GHI119" s="215"/>
      <c r="GHJ119" s="215"/>
      <c r="GHK119" s="215"/>
      <c r="GHL119" s="215"/>
      <c r="GHM119" s="215"/>
      <c r="GHN119" s="215"/>
      <c r="GHO119" s="215"/>
      <c r="GHP119" s="215"/>
      <c r="GHQ119" s="215"/>
      <c r="GHR119" s="215"/>
      <c r="GHS119" s="215"/>
      <c r="GHT119" s="215"/>
      <c r="GHU119" s="215"/>
      <c r="GHV119" s="215"/>
      <c r="GHW119" s="215"/>
      <c r="GHX119" s="215"/>
      <c r="GHY119" s="215"/>
      <c r="GHZ119" s="215"/>
      <c r="GIA119" s="215"/>
      <c r="GIB119" s="215"/>
      <c r="GIC119" s="215"/>
      <c r="GID119" s="215"/>
      <c r="GIE119" s="215"/>
      <c r="GIF119" s="215"/>
      <c r="GIG119" s="215"/>
      <c r="GIH119" s="215"/>
      <c r="GII119" s="215"/>
      <c r="GIJ119" s="215"/>
      <c r="GIK119" s="215"/>
      <c r="GIL119" s="215"/>
      <c r="GIM119" s="215"/>
      <c r="GIN119" s="215"/>
      <c r="GIO119" s="215"/>
      <c r="GIP119" s="215"/>
      <c r="GIQ119" s="215"/>
      <c r="GIR119" s="215"/>
      <c r="GIS119" s="215"/>
      <c r="GIT119" s="215"/>
      <c r="GIU119" s="215"/>
      <c r="GIV119" s="215"/>
      <c r="GIW119" s="215"/>
      <c r="GIX119" s="215"/>
      <c r="GIY119" s="215"/>
      <c r="GIZ119" s="215"/>
      <c r="GJA119" s="215"/>
      <c r="GJB119" s="215"/>
      <c r="GJC119" s="215"/>
      <c r="GJD119" s="215"/>
      <c r="GJE119" s="215"/>
      <c r="GJF119" s="215"/>
      <c r="GJG119" s="215"/>
      <c r="GJH119" s="215"/>
      <c r="GJI119" s="215"/>
      <c r="GJJ119" s="215"/>
      <c r="GJK119" s="215"/>
      <c r="GJL119" s="215"/>
      <c r="GJM119" s="215"/>
      <c r="GJN119" s="215"/>
      <c r="GJO119" s="215"/>
      <c r="GJP119" s="215"/>
      <c r="GJQ119" s="215"/>
      <c r="GJR119" s="215"/>
      <c r="GJS119" s="215"/>
      <c r="GJT119" s="215"/>
      <c r="GJU119" s="215"/>
      <c r="GJV119" s="215"/>
      <c r="GJW119" s="215"/>
      <c r="GJX119" s="215"/>
      <c r="GJY119" s="215"/>
      <c r="GJZ119" s="215"/>
      <c r="GKA119" s="215"/>
      <c r="GKB119" s="215"/>
      <c r="GKC119" s="215"/>
      <c r="GKD119" s="215"/>
      <c r="GKE119" s="215"/>
      <c r="GKF119" s="215"/>
      <c r="GKG119" s="215"/>
      <c r="GKH119" s="215"/>
      <c r="GKI119" s="215"/>
      <c r="GKJ119" s="215"/>
      <c r="GKK119" s="215"/>
      <c r="GKL119" s="215"/>
      <c r="GKM119" s="215"/>
      <c r="GKN119" s="215"/>
      <c r="GKO119" s="215"/>
      <c r="GKP119" s="215"/>
      <c r="GKQ119" s="215"/>
      <c r="GKR119" s="215"/>
      <c r="GKS119" s="215"/>
      <c r="GKT119" s="215"/>
      <c r="GKU119" s="215"/>
      <c r="GKV119" s="215"/>
      <c r="GKW119" s="215"/>
      <c r="GKX119" s="215"/>
      <c r="GKY119" s="215"/>
      <c r="GKZ119" s="215"/>
      <c r="GLA119" s="215"/>
      <c r="GLB119" s="215"/>
      <c r="GLC119" s="215"/>
      <c r="GLD119" s="215"/>
      <c r="GLE119" s="215"/>
      <c r="GLF119" s="215"/>
      <c r="GLG119" s="215"/>
      <c r="GLH119" s="215"/>
      <c r="GLI119" s="215"/>
      <c r="GLJ119" s="215"/>
      <c r="GLK119" s="215"/>
      <c r="GLL119" s="215"/>
      <c r="GLM119" s="215"/>
      <c r="GLN119" s="215"/>
      <c r="GLO119" s="215"/>
      <c r="GLP119" s="215"/>
      <c r="GLQ119" s="215"/>
      <c r="GLR119" s="215"/>
      <c r="GLS119" s="215"/>
      <c r="GLT119" s="215"/>
      <c r="GLU119" s="215"/>
      <c r="GLV119" s="215"/>
      <c r="GLW119" s="215"/>
      <c r="GLX119" s="215"/>
      <c r="GLY119" s="215"/>
      <c r="GLZ119" s="215"/>
      <c r="GMA119" s="215"/>
      <c r="GMB119" s="215"/>
      <c r="GMC119" s="215"/>
      <c r="GMD119" s="215"/>
      <c r="GME119" s="215"/>
      <c r="GMF119" s="215"/>
      <c r="GMG119" s="215"/>
      <c r="GMH119" s="215"/>
      <c r="GMI119" s="215"/>
      <c r="GMJ119" s="215"/>
      <c r="GMK119" s="215"/>
      <c r="GML119" s="215"/>
      <c r="GMM119" s="215"/>
      <c r="GMN119" s="215"/>
      <c r="GMO119" s="215"/>
      <c r="GMP119" s="215"/>
      <c r="GMQ119" s="215"/>
      <c r="GMR119" s="215"/>
      <c r="GMS119" s="215"/>
      <c r="GMT119" s="215"/>
      <c r="GMU119" s="215"/>
      <c r="GMV119" s="215"/>
      <c r="GMW119" s="215"/>
      <c r="GMX119" s="215"/>
      <c r="GMY119" s="215"/>
      <c r="GMZ119" s="215"/>
      <c r="GNA119" s="215"/>
      <c r="GNB119" s="215"/>
      <c r="GNC119" s="215"/>
      <c r="GND119" s="215"/>
      <c r="GNE119" s="215"/>
      <c r="GNF119" s="215"/>
      <c r="GNG119" s="215"/>
      <c r="GNH119" s="215"/>
      <c r="GNI119" s="215"/>
      <c r="GNJ119" s="215"/>
      <c r="GNK119" s="215"/>
      <c r="GNL119" s="215"/>
      <c r="GNM119" s="215"/>
      <c r="GNN119" s="215"/>
      <c r="GNO119" s="215"/>
      <c r="GNP119" s="215"/>
      <c r="GNQ119" s="215"/>
      <c r="GNR119" s="215"/>
      <c r="GNS119" s="215"/>
      <c r="GNT119" s="215"/>
      <c r="GNU119" s="215"/>
      <c r="GNV119" s="215"/>
      <c r="GNW119" s="215"/>
      <c r="GNX119" s="215"/>
      <c r="GNY119" s="215"/>
      <c r="GNZ119" s="215"/>
      <c r="GOA119" s="215"/>
      <c r="GOB119" s="215"/>
      <c r="GOC119" s="215"/>
      <c r="GOD119" s="215"/>
      <c r="GOE119" s="215"/>
      <c r="GOF119" s="215"/>
      <c r="GOG119" s="215"/>
      <c r="GOH119" s="215"/>
      <c r="GOI119" s="215"/>
      <c r="GOJ119" s="215"/>
      <c r="GOK119" s="215"/>
      <c r="GOL119" s="215"/>
      <c r="GOM119" s="215"/>
      <c r="GON119" s="215"/>
      <c r="GOO119" s="215"/>
      <c r="GOP119" s="215"/>
      <c r="GOQ119" s="215"/>
      <c r="GOR119" s="215"/>
      <c r="GOS119" s="215"/>
      <c r="GOT119" s="215"/>
      <c r="GOU119" s="215"/>
      <c r="GOV119" s="215"/>
      <c r="GOW119" s="215"/>
      <c r="GOX119" s="215"/>
      <c r="GOY119" s="215"/>
      <c r="GOZ119" s="215"/>
      <c r="GPA119" s="215"/>
      <c r="GPB119" s="215"/>
      <c r="GPC119" s="215"/>
      <c r="GPD119" s="215"/>
      <c r="GPE119" s="215"/>
      <c r="GPF119" s="215"/>
      <c r="GPG119" s="215"/>
      <c r="GPH119" s="215"/>
      <c r="GPI119" s="215"/>
      <c r="GPJ119" s="215"/>
      <c r="GPK119" s="215"/>
      <c r="GPL119" s="215"/>
      <c r="GPM119" s="215"/>
      <c r="GPN119" s="215"/>
      <c r="GPO119" s="215"/>
      <c r="GPP119" s="215"/>
      <c r="GPQ119" s="215"/>
      <c r="GPR119" s="215"/>
      <c r="GPS119" s="215"/>
      <c r="GPT119" s="215"/>
      <c r="GPU119" s="215"/>
      <c r="GPV119" s="215"/>
      <c r="GPW119" s="215"/>
      <c r="GPX119" s="215"/>
      <c r="GPY119" s="215"/>
      <c r="GPZ119" s="215"/>
      <c r="GQA119" s="215"/>
      <c r="GQB119" s="215"/>
      <c r="GQC119" s="215"/>
      <c r="GQD119" s="215"/>
      <c r="GQE119" s="215"/>
      <c r="GQF119" s="215"/>
      <c r="GQG119" s="215"/>
      <c r="GQH119" s="215"/>
      <c r="GQI119" s="215"/>
      <c r="GQJ119" s="215"/>
      <c r="GQK119" s="215"/>
      <c r="GQL119" s="215"/>
      <c r="GQM119" s="215"/>
      <c r="GQN119" s="215"/>
      <c r="GQO119" s="215"/>
      <c r="GQP119" s="215"/>
      <c r="GQQ119" s="215"/>
      <c r="GQR119" s="215"/>
      <c r="GQS119" s="215"/>
      <c r="GQT119" s="215"/>
      <c r="GQU119" s="215"/>
      <c r="GQV119" s="215"/>
      <c r="GQW119" s="215"/>
      <c r="GQX119" s="215"/>
      <c r="GQY119" s="215"/>
      <c r="GQZ119" s="215"/>
      <c r="GRA119" s="215"/>
      <c r="GRB119" s="215"/>
      <c r="GRC119" s="215"/>
      <c r="GRD119" s="215"/>
      <c r="GRE119" s="215"/>
      <c r="GRF119" s="215"/>
      <c r="GRG119" s="215"/>
      <c r="GRH119" s="215"/>
      <c r="GRI119" s="215"/>
      <c r="GRJ119" s="215"/>
      <c r="GRK119" s="215"/>
      <c r="GRL119" s="215"/>
      <c r="GRM119" s="215"/>
      <c r="GRN119" s="215"/>
      <c r="GRO119" s="215"/>
      <c r="GRP119" s="215"/>
      <c r="GRQ119" s="215"/>
      <c r="GRR119" s="215"/>
      <c r="GRS119" s="215"/>
      <c r="GRT119" s="215"/>
      <c r="GRU119" s="215"/>
      <c r="GRV119" s="215"/>
      <c r="GRW119" s="215"/>
      <c r="GRX119" s="215"/>
      <c r="GRY119" s="215"/>
      <c r="GRZ119" s="215"/>
      <c r="GSA119" s="215"/>
      <c r="GSB119" s="215"/>
      <c r="GSC119" s="215"/>
      <c r="GSD119" s="215"/>
      <c r="GSE119" s="215"/>
      <c r="GSF119" s="215"/>
      <c r="GSG119" s="215"/>
      <c r="GSH119" s="215"/>
      <c r="GSI119" s="215"/>
      <c r="GSJ119" s="215"/>
      <c r="GSK119" s="215"/>
      <c r="GSL119" s="215"/>
      <c r="GSM119" s="215"/>
      <c r="GSN119" s="215"/>
      <c r="GSO119" s="215"/>
      <c r="GSP119" s="215"/>
      <c r="GSQ119" s="215"/>
      <c r="GSR119" s="215"/>
      <c r="GSS119" s="215"/>
      <c r="GST119" s="215"/>
      <c r="GSU119" s="215"/>
      <c r="GSV119" s="215"/>
      <c r="GSW119" s="215"/>
      <c r="GSX119" s="215"/>
      <c r="GSY119" s="215"/>
      <c r="GSZ119" s="215"/>
      <c r="GTA119" s="215"/>
      <c r="GTB119" s="215"/>
      <c r="GTC119" s="215"/>
      <c r="GTD119" s="215"/>
      <c r="GTE119" s="215"/>
      <c r="GTF119" s="215"/>
      <c r="GTG119" s="215"/>
      <c r="GTH119" s="215"/>
      <c r="GTI119" s="215"/>
      <c r="GTJ119" s="215"/>
      <c r="GTK119" s="215"/>
      <c r="GTL119" s="215"/>
      <c r="GTM119" s="215"/>
      <c r="GTN119" s="215"/>
      <c r="GTO119" s="215"/>
      <c r="GTP119" s="215"/>
      <c r="GTQ119" s="215"/>
      <c r="GTR119" s="215"/>
      <c r="GTS119" s="215"/>
      <c r="GTT119" s="215"/>
      <c r="GTU119" s="215"/>
      <c r="GTV119" s="215"/>
      <c r="GTW119" s="215"/>
      <c r="GTX119" s="215"/>
      <c r="GTY119" s="215"/>
      <c r="GTZ119" s="215"/>
      <c r="GUA119" s="215"/>
      <c r="GUB119" s="215"/>
      <c r="GUC119" s="215"/>
      <c r="GUD119" s="215"/>
      <c r="GUE119" s="215"/>
      <c r="GUF119" s="215"/>
      <c r="GUG119" s="215"/>
      <c r="GUH119" s="215"/>
      <c r="GUI119" s="215"/>
      <c r="GUJ119" s="215"/>
      <c r="GUK119" s="215"/>
      <c r="GUL119" s="215"/>
      <c r="GUM119" s="215"/>
      <c r="GUN119" s="215"/>
      <c r="GUO119" s="215"/>
      <c r="GUP119" s="215"/>
      <c r="GUQ119" s="215"/>
      <c r="GUR119" s="215"/>
      <c r="GUS119" s="215"/>
      <c r="GUT119" s="215"/>
      <c r="GUU119" s="215"/>
      <c r="GUV119" s="215"/>
      <c r="GUW119" s="215"/>
      <c r="GUX119" s="215"/>
      <c r="GUY119" s="215"/>
      <c r="GUZ119" s="215"/>
      <c r="GVA119" s="215"/>
      <c r="GVB119" s="215"/>
      <c r="GVC119" s="215"/>
      <c r="GVD119" s="215"/>
      <c r="GVE119" s="215"/>
      <c r="GVF119" s="215"/>
      <c r="GVG119" s="215"/>
      <c r="GVH119" s="215"/>
      <c r="GVI119" s="215"/>
      <c r="GVJ119" s="215"/>
      <c r="GVK119" s="215"/>
      <c r="GVL119" s="215"/>
      <c r="GVM119" s="215"/>
      <c r="GVN119" s="215"/>
      <c r="GVO119" s="215"/>
      <c r="GVP119" s="215"/>
      <c r="GVQ119" s="215"/>
      <c r="GVR119" s="215"/>
      <c r="GVS119" s="215"/>
      <c r="GVT119" s="215"/>
      <c r="GVU119" s="215"/>
      <c r="GVV119" s="215"/>
      <c r="GVW119" s="215"/>
      <c r="GVX119" s="215"/>
      <c r="GVY119" s="215"/>
      <c r="GVZ119" s="215"/>
      <c r="GWA119" s="215"/>
      <c r="GWB119" s="215"/>
      <c r="GWC119" s="215"/>
      <c r="GWD119" s="215"/>
      <c r="GWE119" s="215"/>
      <c r="GWF119" s="215"/>
      <c r="GWG119" s="215"/>
      <c r="GWH119" s="215"/>
      <c r="GWI119" s="215"/>
      <c r="GWJ119" s="215"/>
      <c r="GWK119" s="215"/>
      <c r="GWL119" s="215"/>
      <c r="GWM119" s="215"/>
      <c r="GWN119" s="215"/>
      <c r="GWO119" s="215"/>
      <c r="GWP119" s="215"/>
      <c r="GWQ119" s="215"/>
      <c r="GWR119" s="215"/>
      <c r="GWS119" s="215"/>
      <c r="GWT119" s="215"/>
      <c r="GWU119" s="215"/>
      <c r="GWV119" s="215"/>
      <c r="GWW119" s="215"/>
      <c r="GWX119" s="215"/>
      <c r="GWY119" s="215"/>
      <c r="GWZ119" s="215"/>
      <c r="GXA119" s="215"/>
      <c r="GXB119" s="215"/>
      <c r="GXC119" s="215"/>
      <c r="GXD119" s="215"/>
      <c r="GXE119" s="215"/>
      <c r="GXF119" s="215"/>
      <c r="GXG119" s="215"/>
      <c r="GXH119" s="215"/>
      <c r="GXI119" s="215"/>
      <c r="GXJ119" s="215"/>
      <c r="GXK119" s="215"/>
      <c r="GXL119" s="215"/>
      <c r="GXM119" s="215"/>
      <c r="GXN119" s="215"/>
      <c r="GXO119" s="215"/>
      <c r="GXP119" s="215"/>
      <c r="GXQ119" s="215"/>
      <c r="GXR119" s="215"/>
      <c r="GXS119" s="215"/>
      <c r="GXT119" s="215"/>
      <c r="GXU119" s="215"/>
      <c r="GXV119" s="215"/>
      <c r="GXW119" s="215"/>
      <c r="GXX119" s="215"/>
      <c r="GXY119" s="215"/>
      <c r="GXZ119" s="215"/>
      <c r="GYA119" s="215"/>
      <c r="GYB119" s="215"/>
      <c r="GYC119" s="215"/>
      <c r="GYD119" s="215"/>
      <c r="GYE119" s="215"/>
      <c r="GYF119" s="215"/>
      <c r="GYG119" s="215"/>
      <c r="GYH119" s="215"/>
      <c r="GYI119" s="215"/>
      <c r="GYJ119" s="215"/>
      <c r="GYK119" s="215"/>
      <c r="GYL119" s="215"/>
      <c r="GYM119" s="215"/>
      <c r="GYN119" s="215"/>
      <c r="GYO119" s="215"/>
      <c r="GYP119" s="215"/>
      <c r="GYQ119" s="215"/>
      <c r="GYR119" s="215"/>
      <c r="GYS119" s="215"/>
      <c r="GYT119" s="215"/>
      <c r="GYU119" s="215"/>
      <c r="GYV119" s="215"/>
      <c r="GYW119" s="215"/>
      <c r="GYX119" s="215"/>
      <c r="GYY119" s="215"/>
      <c r="GYZ119" s="215"/>
      <c r="GZA119" s="215"/>
      <c r="GZB119" s="215"/>
      <c r="GZC119" s="215"/>
      <c r="GZD119" s="215"/>
      <c r="GZE119" s="215"/>
      <c r="GZF119" s="215"/>
      <c r="GZG119" s="215"/>
      <c r="GZH119" s="215"/>
      <c r="GZI119" s="215"/>
      <c r="GZJ119" s="215"/>
      <c r="GZK119" s="215"/>
      <c r="GZL119" s="215"/>
      <c r="GZM119" s="215"/>
      <c r="GZN119" s="215"/>
      <c r="GZO119" s="215"/>
      <c r="GZP119" s="215"/>
      <c r="GZQ119" s="215"/>
      <c r="GZR119" s="215"/>
      <c r="GZS119" s="215"/>
      <c r="GZT119" s="215"/>
      <c r="GZU119" s="215"/>
      <c r="GZV119" s="215"/>
      <c r="GZW119" s="215"/>
      <c r="GZX119" s="215"/>
      <c r="GZY119" s="215"/>
      <c r="GZZ119" s="215"/>
      <c r="HAA119" s="215"/>
      <c r="HAB119" s="215"/>
      <c r="HAC119" s="215"/>
      <c r="HAD119" s="215"/>
      <c r="HAE119" s="215"/>
      <c r="HAF119" s="215"/>
      <c r="HAG119" s="215"/>
      <c r="HAH119" s="215"/>
      <c r="HAI119" s="215"/>
      <c r="HAJ119" s="215"/>
      <c r="HAK119" s="215"/>
      <c r="HAL119" s="215"/>
      <c r="HAM119" s="215"/>
      <c r="HAN119" s="215"/>
      <c r="HAO119" s="215"/>
      <c r="HAP119" s="215"/>
      <c r="HAQ119" s="215"/>
      <c r="HAR119" s="215"/>
      <c r="HAS119" s="215"/>
      <c r="HAT119" s="215"/>
      <c r="HAU119" s="215"/>
      <c r="HAV119" s="215"/>
      <c r="HAW119" s="215"/>
      <c r="HAX119" s="215"/>
      <c r="HAY119" s="215"/>
      <c r="HAZ119" s="215"/>
      <c r="HBA119" s="215"/>
      <c r="HBB119" s="215"/>
      <c r="HBC119" s="215"/>
      <c r="HBD119" s="215"/>
      <c r="HBE119" s="215"/>
      <c r="HBF119" s="215"/>
      <c r="HBG119" s="215"/>
      <c r="HBH119" s="215"/>
      <c r="HBI119" s="215"/>
      <c r="HBJ119" s="215"/>
      <c r="HBK119" s="215"/>
      <c r="HBL119" s="215"/>
      <c r="HBM119" s="215"/>
      <c r="HBN119" s="215"/>
      <c r="HBO119" s="215"/>
      <c r="HBP119" s="215"/>
      <c r="HBQ119" s="215"/>
      <c r="HBR119" s="215"/>
      <c r="HBS119" s="215"/>
      <c r="HBT119" s="215"/>
      <c r="HBU119" s="215"/>
      <c r="HBV119" s="215"/>
      <c r="HBW119" s="215"/>
      <c r="HBX119" s="215"/>
      <c r="HBY119" s="215"/>
      <c r="HBZ119" s="215"/>
      <c r="HCA119" s="215"/>
      <c r="HCB119" s="215"/>
      <c r="HCC119" s="215"/>
      <c r="HCD119" s="215"/>
      <c r="HCE119" s="215"/>
      <c r="HCF119" s="215"/>
      <c r="HCG119" s="215"/>
      <c r="HCH119" s="215"/>
      <c r="HCI119" s="215"/>
      <c r="HCJ119" s="215"/>
      <c r="HCK119" s="215"/>
      <c r="HCL119" s="215"/>
      <c r="HCM119" s="215"/>
      <c r="HCN119" s="215"/>
      <c r="HCO119" s="215"/>
      <c r="HCP119" s="215"/>
      <c r="HCQ119" s="215"/>
      <c r="HCR119" s="215"/>
      <c r="HCS119" s="215"/>
      <c r="HCT119" s="215"/>
      <c r="HCU119" s="215"/>
      <c r="HCV119" s="215"/>
      <c r="HCW119" s="215"/>
      <c r="HCX119" s="215"/>
      <c r="HCY119" s="215"/>
      <c r="HCZ119" s="215"/>
      <c r="HDA119" s="215"/>
      <c r="HDB119" s="215"/>
      <c r="HDC119" s="215"/>
      <c r="HDD119" s="215"/>
      <c r="HDE119" s="215"/>
      <c r="HDF119" s="215"/>
      <c r="HDG119" s="215"/>
      <c r="HDH119" s="215"/>
      <c r="HDI119" s="215"/>
      <c r="HDJ119" s="215"/>
      <c r="HDK119" s="215"/>
      <c r="HDL119" s="215"/>
      <c r="HDM119" s="215"/>
      <c r="HDN119" s="215"/>
      <c r="HDO119" s="215"/>
      <c r="HDP119" s="215"/>
      <c r="HDQ119" s="215"/>
      <c r="HDR119" s="215"/>
      <c r="HDS119" s="215"/>
      <c r="HDT119" s="215"/>
      <c r="HDU119" s="215"/>
      <c r="HDV119" s="215"/>
      <c r="HDW119" s="215"/>
      <c r="HDX119" s="215"/>
      <c r="HDY119" s="215"/>
      <c r="HDZ119" s="215"/>
      <c r="HEA119" s="215"/>
      <c r="HEB119" s="215"/>
      <c r="HEC119" s="215"/>
      <c r="HED119" s="215"/>
      <c r="HEE119" s="215"/>
      <c r="HEF119" s="215"/>
      <c r="HEG119" s="215"/>
      <c r="HEH119" s="215"/>
      <c r="HEI119" s="215"/>
      <c r="HEJ119" s="215"/>
      <c r="HEK119" s="215"/>
      <c r="HEL119" s="215"/>
      <c r="HEM119" s="215"/>
      <c r="HEN119" s="215"/>
      <c r="HEO119" s="215"/>
      <c r="HEP119" s="215"/>
      <c r="HEQ119" s="215"/>
      <c r="HER119" s="215"/>
      <c r="HES119" s="215"/>
      <c r="HET119" s="215"/>
      <c r="HEU119" s="215"/>
      <c r="HEV119" s="215"/>
      <c r="HEW119" s="215"/>
      <c r="HEX119" s="215"/>
      <c r="HEY119" s="215"/>
      <c r="HEZ119" s="215"/>
      <c r="HFA119" s="215"/>
      <c r="HFB119" s="215"/>
      <c r="HFC119" s="215"/>
      <c r="HFD119" s="215"/>
      <c r="HFE119" s="215"/>
      <c r="HFF119" s="215"/>
      <c r="HFG119" s="215"/>
      <c r="HFH119" s="215"/>
      <c r="HFI119" s="215"/>
      <c r="HFJ119" s="215"/>
      <c r="HFK119" s="215"/>
      <c r="HFL119" s="215"/>
      <c r="HFM119" s="215"/>
      <c r="HFN119" s="215"/>
      <c r="HFO119" s="215"/>
      <c r="HFP119" s="215"/>
      <c r="HFQ119" s="215"/>
      <c r="HFR119" s="215"/>
      <c r="HFS119" s="215"/>
      <c r="HFT119" s="215"/>
      <c r="HFU119" s="215"/>
      <c r="HFV119" s="215"/>
      <c r="HFW119" s="215"/>
      <c r="HFX119" s="215"/>
      <c r="HFY119" s="215"/>
      <c r="HFZ119" s="215"/>
      <c r="HGA119" s="215"/>
      <c r="HGB119" s="215"/>
      <c r="HGC119" s="215"/>
      <c r="HGD119" s="215"/>
      <c r="HGE119" s="215"/>
      <c r="HGF119" s="215"/>
      <c r="HGG119" s="215"/>
      <c r="HGH119" s="215"/>
      <c r="HGI119" s="215"/>
      <c r="HGJ119" s="215"/>
      <c r="HGK119" s="215"/>
      <c r="HGL119" s="215"/>
      <c r="HGM119" s="215"/>
      <c r="HGN119" s="215"/>
      <c r="HGO119" s="215"/>
      <c r="HGP119" s="215"/>
      <c r="HGQ119" s="215"/>
      <c r="HGR119" s="215"/>
      <c r="HGS119" s="215"/>
      <c r="HGT119" s="215"/>
      <c r="HGU119" s="215"/>
      <c r="HGV119" s="215"/>
      <c r="HGW119" s="215"/>
      <c r="HGX119" s="215"/>
      <c r="HGY119" s="215"/>
      <c r="HGZ119" s="215"/>
      <c r="HHA119" s="215"/>
      <c r="HHB119" s="215"/>
      <c r="HHC119" s="215"/>
      <c r="HHD119" s="215"/>
      <c r="HHE119" s="215"/>
      <c r="HHF119" s="215"/>
      <c r="HHG119" s="215"/>
      <c r="HHH119" s="215"/>
      <c r="HHI119" s="215"/>
      <c r="HHJ119" s="215"/>
      <c r="HHK119" s="215"/>
      <c r="HHL119" s="215"/>
      <c r="HHM119" s="215"/>
      <c r="HHN119" s="215"/>
      <c r="HHO119" s="215"/>
      <c r="HHP119" s="215"/>
      <c r="HHQ119" s="215"/>
      <c r="HHR119" s="215"/>
      <c r="HHS119" s="215"/>
      <c r="HHT119" s="215"/>
      <c r="HHU119" s="215"/>
      <c r="HHV119" s="215"/>
      <c r="HHW119" s="215"/>
      <c r="HHX119" s="215"/>
      <c r="HHY119" s="215"/>
      <c r="HHZ119" s="215"/>
      <c r="HIA119" s="215"/>
      <c r="HIB119" s="215"/>
      <c r="HIC119" s="215"/>
      <c r="HID119" s="215"/>
      <c r="HIE119" s="215"/>
      <c r="HIF119" s="215"/>
      <c r="HIG119" s="215"/>
      <c r="HIH119" s="215"/>
      <c r="HII119" s="215"/>
      <c r="HIJ119" s="215"/>
      <c r="HIK119" s="215"/>
      <c r="HIL119" s="215"/>
      <c r="HIM119" s="215"/>
      <c r="HIN119" s="215"/>
      <c r="HIO119" s="215"/>
      <c r="HIP119" s="215"/>
      <c r="HIQ119" s="215"/>
      <c r="HIR119" s="215"/>
      <c r="HIS119" s="215"/>
      <c r="HIT119" s="215"/>
      <c r="HIU119" s="215"/>
      <c r="HIV119" s="215"/>
      <c r="HIW119" s="215"/>
      <c r="HIX119" s="215"/>
      <c r="HIY119" s="215"/>
      <c r="HIZ119" s="215"/>
      <c r="HJA119" s="215"/>
      <c r="HJB119" s="215"/>
      <c r="HJC119" s="215"/>
      <c r="HJD119" s="215"/>
      <c r="HJE119" s="215"/>
      <c r="HJF119" s="215"/>
      <c r="HJG119" s="215"/>
      <c r="HJH119" s="215"/>
      <c r="HJI119" s="215"/>
      <c r="HJJ119" s="215"/>
      <c r="HJK119" s="215"/>
      <c r="HJL119" s="215"/>
      <c r="HJM119" s="215"/>
      <c r="HJN119" s="215"/>
      <c r="HJO119" s="215"/>
      <c r="HJP119" s="215"/>
      <c r="HJQ119" s="215"/>
      <c r="HJR119" s="215"/>
      <c r="HJS119" s="215"/>
      <c r="HJT119" s="215"/>
      <c r="HJU119" s="215"/>
      <c r="HJV119" s="215"/>
      <c r="HJW119" s="215"/>
      <c r="HJX119" s="215"/>
      <c r="HJY119" s="215"/>
      <c r="HJZ119" s="215"/>
      <c r="HKA119" s="215"/>
      <c r="HKB119" s="215"/>
      <c r="HKC119" s="215"/>
      <c r="HKD119" s="215"/>
      <c r="HKE119" s="215"/>
      <c r="HKF119" s="215"/>
      <c r="HKG119" s="215"/>
      <c r="HKH119" s="215"/>
      <c r="HKI119" s="215"/>
      <c r="HKJ119" s="215"/>
      <c r="HKK119" s="215"/>
      <c r="HKL119" s="215"/>
      <c r="HKM119" s="215"/>
      <c r="HKN119" s="215"/>
      <c r="HKO119" s="215"/>
      <c r="HKP119" s="215"/>
      <c r="HKQ119" s="215"/>
      <c r="HKR119" s="215"/>
      <c r="HKS119" s="215"/>
      <c r="HKT119" s="215"/>
      <c r="HKU119" s="215"/>
      <c r="HKV119" s="215"/>
      <c r="HKW119" s="215"/>
      <c r="HKX119" s="215"/>
      <c r="HKY119" s="215"/>
      <c r="HKZ119" s="215"/>
      <c r="HLA119" s="215"/>
      <c r="HLB119" s="215"/>
      <c r="HLC119" s="215"/>
      <c r="HLD119" s="215"/>
      <c r="HLE119" s="215"/>
      <c r="HLF119" s="215"/>
      <c r="HLG119" s="215"/>
      <c r="HLH119" s="215"/>
      <c r="HLI119" s="215"/>
      <c r="HLJ119" s="215"/>
      <c r="HLK119" s="215"/>
      <c r="HLL119" s="215"/>
      <c r="HLM119" s="215"/>
      <c r="HLN119" s="215"/>
      <c r="HLO119" s="215"/>
      <c r="HLP119" s="215"/>
      <c r="HLQ119" s="215"/>
      <c r="HLR119" s="215"/>
      <c r="HLS119" s="215"/>
      <c r="HLT119" s="215"/>
      <c r="HLU119" s="215"/>
      <c r="HLV119" s="215"/>
      <c r="HLW119" s="215"/>
      <c r="HLX119" s="215"/>
      <c r="HLY119" s="215"/>
      <c r="HLZ119" s="215"/>
      <c r="HMA119" s="215"/>
      <c r="HMB119" s="215"/>
      <c r="HMC119" s="215"/>
      <c r="HMD119" s="215"/>
      <c r="HME119" s="215"/>
      <c r="HMF119" s="215"/>
      <c r="HMG119" s="215"/>
      <c r="HMH119" s="215"/>
      <c r="HMI119" s="215"/>
      <c r="HMJ119" s="215"/>
      <c r="HMK119" s="215"/>
      <c r="HML119" s="215"/>
      <c r="HMM119" s="215"/>
      <c r="HMN119" s="215"/>
      <c r="HMO119" s="215"/>
      <c r="HMP119" s="215"/>
      <c r="HMQ119" s="215"/>
      <c r="HMR119" s="215"/>
      <c r="HMS119" s="215"/>
      <c r="HMT119" s="215"/>
      <c r="HMU119" s="215"/>
      <c r="HMV119" s="215"/>
      <c r="HMW119" s="215"/>
      <c r="HMX119" s="215"/>
      <c r="HMY119" s="215"/>
      <c r="HMZ119" s="215"/>
      <c r="HNA119" s="215"/>
      <c r="HNB119" s="215"/>
      <c r="HNC119" s="215"/>
      <c r="HND119" s="215"/>
      <c r="HNE119" s="215"/>
      <c r="HNF119" s="215"/>
      <c r="HNG119" s="215"/>
      <c r="HNH119" s="215"/>
      <c r="HNI119" s="215"/>
      <c r="HNJ119" s="215"/>
      <c r="HNK119" s="215"/>
      <c r="HNL119" s="215"/>
      <c r="HNM119" s="215"/>
      <c r="HNN119" s="215"/>
      <c r="HNO119" s="215"/>
      <c r="HNP119" s="215"/>
      <c r="HNQ119" s="215"/>
      <c r="HNR119" s="215"/>
      <c r="HNS119" s="215"/>
      <c r="HNT119" s="215"/>
      <c r="HNU119" s="215"/>
      <c r="HNV119" s="215"/>
      <c r="HNW119" s="215"/>
      <c r="HNX119" s="215"/>
      <c r="HNY119" s="215"/>
      <c r="HNZ119" s="215"/>
      <c r="HOA119" s="215"/>
      <c r="HOB119" s="215"/>
      <c r="HOC119" s="215"/>
      <c r="HOD119" s="215"/>
      <c r="HOE119" s="215"/>
      <c r="HOF119" s="215"/>
      <c r="HOG119" s="215"/>
      <c r="HOH119" s="215"/>
      <c r="HOI119" s="215"/>
      <c r="HOJ119" s="215"/>
      <c r="HOK119" s="215"/>
      <c r="HOL119" s="215"/>
      <c r="HOM119" s="215"/>
      <c r="HON119" s="215"/>
      <c r="HOO119" s="215"/>
      <c r="HOP119" s="215"/>
      <c r="HOQ119" s="215"/>
      <c r="HOR119" s="215"/>
      <c r="HOS119" s="215"/>
      <c r="HOT119" s="215"/>
      <c r="HOU119" s="215"/>
      <c r="HOV119" s="215"/>
      <c r="HOW119" s="215"/>
      <c r="HOX119" s="215"/>
      <c r="HOY119" s="215"/>
      <c r="HOZ119" s="215"/>
      <c r="HPA119" s="215"/>
      <c r="HPB119" s="215"/>
      <c r="HPC119" s="215"/>
      <c r="HPD119" s="215"/>
      <c r="HPE119" s="215"/>
      <c r="HPF119" s="215"/>
      <c r="HPG119" s="215"/>
      <c r="HPH119" s="215"/>
      <c r="HPI119" s="215"/>
      <c r="HPJ119" s="215"/>
      <c r="HPK119" s="215"/>
      <c r="HPL119" s="215"/>
      <c r="HPM119" s="215"/>
      <c r="HPN119" s="215"/>
      <c r="HPO119" s="215"/>
      <c r="HPP119" s="215"/>
      <c r="HPQ119" s="215"/>
      <c r="HPR119" s="215"/>
      <c r="HPS119" s="215"/>
      <c r="HPT119" s="215"/>
      <c r="HPU119" s="215"/>
      <c r="HPV119" s="215"/>
      <c r="HPW119" s="215"/>
      <c r="HPX119" s="215"/>
      <c r="HPY119" s="215"/>
      <c r="HPZ119" s="215"/>
      <c r="HQA119" s="215"/>
      <c r="HQB119" s="215"/>
      <c r="HQC119" s="215"/>
      <c r="HQD119" s="215"/>
      <c r="HQE119" s="215"/>
      <c r="HQF119" s="215"/>
      <c r="HQG119" s="215"/>
      <c r="HQH119" s="215"/>
      <c r="HQI119" s="215"/>
      <c r="HQJ119" s="215"/>
      <c r="HQK119" s="215"/>
      <c r="HQL119" s="215"/>
      <c r="HQM119" s="215"/>
      <c r="HQN119" s="215"/>
      <c r="HQO119" s="215"/>
      <c r="HQP119" s="215"/>
      <c r="HQQ119" s="215"/>
      <c r="HQR119" s="215"/>
      <c r="HQS119" s="215"/>
      <c r="HQT119" s="215"/>
      <c r="HQU119" s="215"/>
      <c r="HQV119" s="215"/>
      <c r="HQW119" s="215"/>
      <c r="HQX119" s="215"/>
      <c r="HQY119" s="215"/>
      <c r="HQZ119" s="215"/>
      <c r="HRA119" s="215"/>
      <c r="HRB119" s="215"/>
      <c r="HRC119" s="215"/>
      <c r="HRD119" s="215"/>
      <c r="HRE119" s="215"/>
      <c r="HRF119" s="215"/>
      <c r="HRG119" s="215"/>
      <c r="HRH119" s="215"/>
      <c r="HRI119" s="215"/>
      <c r="HRJ119" s="215"/>
      <c r="HRK119" s="215"/>
      <c r="HRL119" s="215"/>
      <c r="HRM119" s="215"/>
      <c r="HRN119" s="215"/>
      <c r="HRO119" s="215"/>
      <c r="HRP119" s="215"/>
      <c r="HRQ119" s="215"/>
      <c r="HRR119" s="215"/>
      <c r="HRS119" s="215"/>
      <c r="HRT119" s="215"/>
      <c r="HRU119" s="215"/>
      <c r="HRV119" s="215"/>
      <c r="HRW119" s="215"/>
      <c r="HRX119" s="215"/>
      <c r="HRY119" s="215"/>
      <c r="HRZ119" s="215"/>
      <c r="HSA119" s="215"/>
      <c r="HSB119" s="215"/>
      <c r="HSC119" s="215"/>
      <c r="HSD119" s="215"/>
      <c r="HSE119" s="215"/>
      <c r="HSF119" s="215"/>
      <c r="HSG119" s="215"/>
      <c r="HSH119" s="215"/>
      <c r="HSI119" s="215"/>
      <c r="HSJ119" s="215"/>
      <c r="HSK119" s="215"/>
      <c r="HSL119" s="215"/>
      <c r="HSM119" s="215"/>
      <c r="HSN119" s="215"/>
      <c r="HSO119" s="215"/>
      <c r="HSP119" s="215"/>
      <c r="HSQ119" s="215"/>
      <c r="HSR119" s="215"/>
      <c r="HSS119" s="215"/>
      <c r="HST119" s="215"/>
      <c r="HSU119" s="215"/>
      <c r="HSV119" s="215"/>
      <c r="HSW119" s="215"/>
      <c r="HSX119" s="215"/>
      <c r="HSY119" s="215"/>
      <c r="HSZ119" s="215"/>
      <c r="HTA119" s="215"/>
      <c r="HTB119" s="215"/>
      <c r="HTC119" s="215"/>
      <c r="HTD119" s="215"/>
      <c r="HTE119" s="215"/>
      <c r="HTF119" s="215"/>
      <c r="HTG119" s="215"/>
      <c r="HTH119" s="215"/>
      <c r="HTI119" s="215"/>
      <c r="HTJ119" s="215"/>
      <c r="HTK119" s="215"/>
      <c r="HTL119" s="215"/>
      <c r="HTM119" s="215"/>
      <c r="HTN119" s="215"/>
      <c r="HTO119" s="215"/>
      <c r="HTP119" s="215"/>
      <c r="HTQ119" s="215"/>
      <c r="HTR119" s="215"/>
      <c r="HTS119" s="215"/>
      <c r="HTT119" s="215"/>
      <c r="HTU119" s="215"/>
      <c r="HTV119" s="215"/>
      <c r="HTW119" s="215"/>
      <c r="HTX119" s="215"/>
      <c r="HTY119" s="215"/>
      <c r="HTZ119" s="215"/>
      <c r="HUA119" s="215"/>
      <c r="HUB119" s="215"/>
      <c r="HUC119" s="215"/>
      <c r="HUD119" s="215"/>
      <c r="HUE119" s="215"/>
      <c r="HUF119" s="215"/>
      <c r="HUG119" s="215"/>
      <c r="HUH119" s="215"/>
      <c r="HUI119" s="215"/>
      <c r="HUJ119" s="215"/>
      <c r="HUK119" s="215"/>
      <c r="HUL119" s="215"/>
      <c r="HUM119" s="215"/>
      <c r="HUN119" s="215"/>
      <c r="HUO119" s="215"/>
      <c r="HUP119" s="215"/>
      <c r="HUQ119" s="215"/>
      <c r="HUR119" s="215"/>
      <c r="HUS119" s="215"/>
      <c r="HUT119" s="215"/>
      <c r="HUU119" s="215"/>
      <c r="HUV119" s="215"/>
      <c r="HUW119" s="215"/>
      <c r="HUX119" s="215"/>
      <c r="HUY119" s="215"/>
      <c r="HUZ119" s="215"/>
      <c r="HVA119" s="215"/>
      <c r="HVB119" s="215"/>
      <c r="HVC119" s="215"/>
      <c r="HVD119" s="215"/>
      <c r="HVE119" s="215"/>
      <c r="HVF119" s="215"/>
      <c r="HVG119" s="215"/>
      <c r="HVH119" s="215"/>
      <c r="HVI119" s="215"/>
      <c r="HVJ119" s="215"/>
      <c r="HVK119" s="215"/>
      <c r="HVL119" s="215"/>
      <c r="HVM119" s="215"/>
      <c r="HVN119" s="215"/>
      <c r="HVO119" s="215"/>
      <c r="HVP119" s="215"/>
      <c r="HVQ119" s="215"/>
      <c r="HVR119" s="215"/>
      <c r="HVS119" s="215"/>
      <c r="HVT119" s="215"/>
      <c r="HVU119" s="215"/>
      <c r="HVV119" s="215"/>
      <c r="HVW119" s="215"/>
      <c r="HVX119" s="215"/>
      <c r="HVY119" s="215"/>
      <c r="HVZ119" s="215"/>
      <c r="HWA119" s="215"/>
      <c r="HWB119" s="215"/>
      <c r="HWC119" s="215"/>
      <c r="HWD119" s="215"/>
      <c r="HWE119" s="215"/>
      <c r="HWF119" s="215"/>
      <c r="HWG119" s="215"/>
      <c r="HWH119" s="215"/>
      <c r="HWI119" s="215"/>
      <c r="HWJ119" s="215"/>
      <c r="HWK119" s="215"/>
      <c r="HWL119" s="215"/>
      <c r="HWM119" s="215"/>
      <c r="HWN119" s="215"/>
      <c r="HWO119" s="215"/>
      <c r="HWP119" s="215"/>
      <c r="HWQ119" s="215"/>
      <c r="HWR119" s="215"/>
      <c r="HWS119" s="215"/>
      <c r="HWT119" s="215"/>
      <c r="HWU119" s="215"/>
      <c r="HWV119" s="215"/>
      <c r="HWW119" s="215"/>
      <c r="HWX119" s="215"/>
      <c r="HWY119" s="215"/>
      <c r="HWZ119" s="215"/>
      <c r="HXA119" s="215"/>
      <c r="HXB119" s="215"/>
      <c r="HXC119" s="215"/>
      <c r="HXD119" s="215"/>
      <c r="HXE119" s="215"/>
      <c r="HXF119" s="215"/>
      <c r="HXG119" s="215"/>
      <c r="HXH119" s="215"/>
      <c r="HXI119" s="215"/>
      <c r="HXJ119" s="215"/>
      <c r="HXK119" s="215"/>
      <c r="HXL119" s="215"/>
      <c r="HXM119" s="215"/>
      <c r="HXN119" s="215"/>
      <c r="HXO119" s="215"/>
      <c r="HXP119" s="215"/>
      <c r="HXQ119" s="215"/>
      <c r="HXR119" s="215"/>
      <c r="HXS119" s="215"/>
      <c r="HXT119" s="215"/>
      <c r="HXU119" s="215"/>
      <c r="HXV119" s="215"/>
      <c r="HXW119" s="215"/>
      <c r="HXX119" s="215"/>
      <c r="HXY119" s="215"/>
      <c r="HXZ119" s="215"/>
      <c r="HYA119" s="215"/>
      <c r="HYB119" s="215"/>
      <c r="HYC119" s="215"/>
      <c r="HYD119" s="215"/>
      <c r="HYE119" s="215"/>
      <c r="HYF119" s="215"/>
      <c r="HYG119" s="215"/>
      <c r="HYH119" s="215"/>
      <c r="HYI119" s="215"/>
      <c r="HYJ119" s="215"/>
      <c r="HYK119" s="215"/>
      <c r="HYL119" s="215"/>
      <c r="HYM119" s="215"/>
      <c r="HYN119" s="215"/>
      <c r="HYO119" s="215"/>
      <c r="HYP119" s="215"/>
      <c r="HYQ119" s="215"/>
      <c r="HYR119" s="215"/>
      <c r="HYS119" s="215"/>
      <c r="HYT119" s="215"/>
      <c r="HYU119" s="215"/>
      <c r="HYV119" s="215"/>
      <c r="HYW119" s="215"/>
      <c r="HYX119" s="215"/>
      <c r="HYY119" s="215"/>
      <c r="HYZ119" s="215"/>
      <c r="HZA119" s="215"/>
      <c r="HZB119" s="215"/>
      <c r="HZC119" s="215"/>
      <c r="HZD119" s="215"/>
      <c r="HZE119" s="215"/>
      <c r="HZF119" s="215"/>
      <c r="HZG119" s="215"/>
      <c r="HZH119" s="215"/>
      <c r="HZI119" s="215"/>
      <c r="HZJ119" s="215"/>
      <c r="HZK119" s="215"/>
      <c r="HZL119" s="215"/>
      <c r="HZM119" s="215"/>
      <c r="HZN119" s="215"/>
      <c r="HZO119" s="215"/>
      <c r="HZP119" s="215"/>
      <c r="HZQ119" s="215"/>
      <c r="HZR119" s="215"/>
      <c r="HZS119" s="215"/>
      <c r="HZT119" s="215"/>
      <c r="HZU119" s="215"/>
      <c r="HZV119" s="215"/>
      <c r="HZW119" s="215"/>
      <c r="HZX119" s="215"/>
      <c r="HZY119" s="215"/>
      <c r="HZZ119" s="215"/>
      <c r="IAA119" s="215"/>
      <c r="IAB119" s="215"/>
      <c r="IAC119" s="215"/>
      <c r="IAD119" s="215"/>
      <c r="IAE119" s="215"/>
      <c r="IAF119" s="215"/>
      <c r="IAG119" s="215"/>
      <c r="IAH119" s="215"/>
      <c r="IAI119" s="215"/>
      <c r="IAJ119" s="215"/>
      <c r="IAK119" s="215"/>
      <c r="IAL119" s="215"/>
      <c r="IAM119" s="215"/>
      <c r="IAN119" s="215"/>
      <c r="IAO119" s="215"/>
      <c r="IAP119" s="215"/>
      <c r="IAQ119" s="215"/>
      <c r="IAR119" s="215"/>
      <c r="IAS119" s="215"/>
      <c r="IAT119" s="215"/>
      <c r="IAU119" s="215"/>
      <c r="IAV119" s="215"/>
      <c r="IAW119" s="215"/>
      <c r="IAX119" s="215"/>
      <c r="IAY119" s="215"/>
      <c r="IAZ119" s="215"/>
      <c r="IBA119" s="215"/>
      <c r="IBB119" s="215"/>
      <c r="IBC119" s="215"/>
      <c r="IBD119" s="215"/>
      <c r="IBE119" s="215"/>
      <c r="IBF119" s="215"/>
      <c r="IBG119" s="215"/>
      <c r="IBH119" s="215"/>
      <c r="IBI119" s="215"/>
      <c r="IBJ119" s="215"/>
      <c r="IBK119" s="215"/>
      <c r="IBL119" s="215"/>
      <c r="IBM119" s="215"/>
      <c r="IBN119" s="215"/>
      <c r="IBO119" s="215"/>
      <c r="IBP119" s="215"/>
      <c r="IBQ119" s="215"/>
      <c r="IBR119" s="215"/>
      <c r="IBS119" s="215"/>
      <c r="IBT119" s="215"/>
      <c r="IBU119" s="215"/>
      <c r="IBV119" s="215"/>
      <c r="IBW119" s="215"/>
      <c r="IBX119" s="215"/>
      <c r="IBY119" s="215"/>
      <c r="IBZ119" s="215"/>
      <c r="ICA119" s="215"/>
      <c r="ICB119" s="215"/>
      <c r="ICC119" s="215"/>
      <c r="ICD119" s="215"/>
      <c r="ICE119" s="215"/>
      <c r="ICF119" s="215"/>
      <c r="ICG119" s="215"/>
      <c r="ICH119" s="215"/>
      <c r="ICI119" s="215"/>
      <c r="ICJ119" s="215"/>
      <c r="ICK119" s="215"/>
      <c r="ICL119" s="215"/>
      <c r="ICM119" s="215"/>
      <c r="ICN119" s="215"/>
      <c r="ICO119" s="215"/>
      <c r="ICP119" s="215"/>
      <c r="ICQ119" s="215"/>
      <c r="ICR119" s="215"/>
      <c r="ICS119" s="215"/>
      <c r="ICT119" s="215"/>
      <c r="ICU119" s="215"/>
      <c r="ICV119" s="215"/>
      <c r="ICW119" s="215"/>
      <c r="ICX119" s="215"/>
      <c r="ICY119" s="215"/>
      <c r="ICZ119" s="215"/>
      <c r="IDA119" s="215"/>
      <c r="IDB119" s="215"/>
      <c r="IDC119" s="215"/>
      <c r="IDD119" s="215"/>
      <c r="IDE119" s="215"/>
      <c r="IDF119" s="215"/>
      <c r="IDG119" s="215"/>
      <c r="IDH119" s="215"/>
      <c r="IDI119" s="215"/>
      <c r="IDJ119" s="215"/>
      <c r="IDK119" s="215"/>
      <c r="IDL119" s="215"/>
      <c r="IDM119" s="215"/>
      <c r="IDN119" s="215"/>
      <c r="IDO119" s="215"/>
      <c r="IDP119" s="215"/>
      <c r="IDQ119" s="215"/>
      <c r="IDR119" s="215"/>
      <c r="IDS119" s="215"/>
      <c r="IDT119" s="215"/>
      <c r="IDU119" s="215"/>
      <c r="IDV119" s="215"/>
      <c r="IDW119" s="215"/>
      <c r="IDX119" s="215"/>
      <c r="IDY119" s="215"/>
      <c r="IDZ119" s="215"/>
      <c r="IEA119" s="215"/>
      <c r="IEB119" s="215"/>
      <c r="IEC119" s="215"/>
      <c r="IED119" s="215"/>
      <c r="IEE119" s="215"/>
      <c r="IEF119" s="215"/>
      <c r="IEG119" s="215"/>
      <c r="IEH119" s="215"/>
      <c r="IEI119" s="215"/>
      <c r="IEJ119" s="215"/>
      <c r="IEK119" s="215"/>
      <c r="IEL119" s="215"/>
      <c r="IEM119" s="215"/>
      <c r="IEN119" s="215"/>
      <c r="IEO119" s="215"/>
      <c r="IEP119" s="215"/>
      <c r="IEQ119" s="215"/>
      <c r="IER119" s="215"/>
      <c r="IES119" s="215"/>
      <c r="IET119" s="215"/>
      <c r="IEU119" s="215"/>
      <c r="IEV119" s="215"/>
      <c r="IEW119" s="215"/>
      <c r="IEX119" s="215"/>
      <c r="IEY119" s="215"/>
      <c r="IEZ119" s="215"/>
      <c r="IFA119" s="215"/>
      <c r="IFB119" s="215"/>
      <c r="IFC119" s="215"/>
      <c r="IFD119" s="215"/>
      <c r="IFE119" s="215"/>
      <c r="IFF119" s="215"/>
      <c r="IFG119" s="215"/>
      <c r="IFH119" s="215"/>
      <c r="IFI119" s="215"/>
      <c r="IFJ119" s="215"/>
      <c r="IFK119" s="215"/>
      <c r="IFL119" s="215"/>
      <c r="IFM119" s="215"/>
      <c r="IFN119" s="215"/>
      <c r="IFO119" s="215"/>
      <c r="IFP119" s="215"/>
      <c r="IFQ119" s="215"/>
      <c r="IFR119" s="215"/>
      <c r="IFS119" s="215"/>
      <c r="IFT119" s="215"/>
      <c r="IFU119" s="215"/>
      <c r="IFV119" s="215"/>
      <c r="IFW119" s="215"/>
      <c r="IFX119" s="215"/>
      <c r="IFY119" s="215"/>
      <c r="IFZ119" s="215"/>
      <c r="IGA119" s="215"/>
      <c r="IGB119" s="215"/>
      <c r="IGC119" s="215"/>
      <c r="IGD119" s="215"/>
      <c r="IGE119" s="215"/>
      <c r="IGF119" s="215"/>
      <c r="IGG119" s="215"/>
      <c r="IGH119" s="215"/>
      <c r="IGI119" s="215"/>
      <c r="IGJ119" s="215"/>
      <c r="IGK119" s="215"/>
      <c r="IGL119" s="215"/>
      <c r="IGM119" s="215"/>
      <c r="IGN119" s="215"/>
      <c r="IGO119" s="215"/>
      <c r="IGP119" s="215"/>
      <c r="IGQ119" s="215"/>
      <c r="IGR119" s="215"/>
      <c r="IGS119" s="215"/>
      <c r="IGT119" s="215"/>
      <c r="IGU119" s="215"/>
      <c r="IGV119" s="215"/>
      <c r="IGW119" s="215"/>
      <c r="IGX119" s="215"/>
      <c r="IGY119" s="215"/>
      <c r="IGZ119" s="215"/>
      <c r="IHA119" s="215"/>
      <c r="IHB119" s="215"/>
      <c r="IHC119" s="215"/>
      <c r="IHD119" s="215"/>
      <c r="IHE119" s="215"/>
      <c r="IHF119" s="215"/>
      <c r="IHG119" s="215"/>
      <c r="IHH119" s="215"/>
      <c r="IHI119" s="215"/>
      <c r="IHJ119" s="215"/>
      <c r="IHK119" s="215"/>
      <c r="IHL119" s="215"/>
      <c r="IHM119" s="215"/>
      <c r="IHN119" s="215"/>
      <c r="IHO119" s="215"/>
      <c r="IHP119" s="215"/>
      <c r="IHQ119" s="215"/>
      <c r="IHR119" s="215"/>
      <c r="IHS119" s="215"/>
      <c r="IHT119" s="215"/>
      <c r="IHU119" s="215"/>
      <c r="IHV119" s="215"/>
      <c r="IHW119" s="215"/>
      <c r="IHX119" s="215"/>
      <c r="IHY119" s="215"/>
      <c r="IHZ119" s="215"/>
      <c r="IIA119" s="215"/>
      <c r="IIB119" s="215"/>
      <c r="IIC119" s="215"/>
      <c r="IID119" s="215"/>
      <c r="IIE119" s="215"/>
      <c r="IIF119" s="215"/>
      <c r="IIG119" s="215"/>
      <c r="IIH119" s="215"/>
      <c r="III119" s="215"/>
      <c r="IIJ119" s="215"/>
      <c r="IIK119" s="215"/>
      <c r="IIL119" s="215"/>
      <c r="IIM119" s="215"/>
      <c r="IIN119" s="215"/>
      <c r="IIO119" s="215"/>
      <c r="IIP119" s="215"/>
      <c r="IIQ119" s="215"/>
      <c r="IIR119" s="215"/>
      <c r="IIS119" s="215"/>
      <c r="IIT119" s="215"/>
      <c r="IIU119" s="215"/>
      <c r="IIV119" s="215"/>
      <c r="IIW119" s="215"/>
      <c r="IIX119" s="215"/>
      <c r="IIY119" s="215"/>
      <c r="IIZ119" s="215"/>
      <c r="IJA119" s="215"/>
      <c r="IJB119" s="215"/>
      <c r="IJC119" s="215"/>
      <c r="IJD119" s="215"/>
      <c r="IJE119" s="215"/>
      <c r="IJF119" s="215"/>
      <c r="IJG119" s="215"/>
      <c r="IJH119" s="215"/>
      <c r="IJI119" s="215"/>
      <c r="IJJ119" s="215"/>
      <c r="IJK119" s="215"/>
      <c r="IJL119" s="215"/>
      <c r="IJM119" s="215"/>
      <c r="IJN119" s="215"/>
      <c r="IJO119" s="215"/>
      <c r="IJP119" s="215"/>
      <c r="IJQ119" s="215"/>
      <c r="IJR119" s="215"/>
      <c r="IJS119" s="215"/>
      <c r="IJT119" s="215"/>
      <c r="IJU119" s="215"/>
      <c r="IJV119" s="215"/>
      <c r="IJW119" s="215"/>
      <c r="IJX119" s="215"/>
      <c r="IJY119" s="215"/>
      <c r="IJZ119" s="215"/>
      <c r="IKA119" s="215"/>
      <c r="IKB119" s="215"/>
      <c r="IKC119" s="215"/>
      <c r="IKD119" s="215"/>
      <c r="IKE119" s="215"/>
      <c r="IKF119" s="215"/>
      <c r="IKG119" s="215"/>
      <c r="IKH119" s="215"/>
      <c r="IKI119" s="215"/>
      <c r="IKJ119" s="215"/>
      <c r="IKK119" s="215"/>
      <c r="IKL119" s="215"/>
      <c r="IKM119" s="215"/>
      <c r="IKN119" s="215"/>
      <c r="IKO119" s="215"/>
      <c r="IKP119" s="215"/>
      <c r="IKQ119" s="215"/>
      <c r="IKR119" s="215"/>
      <c r="IKS119" s="215"/>
      <c r="IKT119" s="215"/>
      <c r="IKU119" s="215"/>
      <c r="IKV119" s="215"/>
      <c r="IKW119" s="215"/>
      <c r="IKX119" s="215"/>
      <c r="IKY119" s="215"/>
      <c r="IKZ119" s="215"/>
      <c r="ILA119" s="215"/>
      <c r="ILB119" s="215"/>
      <c r="ILC119" s="215"/>
      <c r="ILD119" s="215"/>
      <c r="ILE119" s="215"/>
      <c r="ILF119" s="215"/>
      <c r="ILG119" s="215"/>
      <c r="ILH119" s="215"/>
      <c r="ILI119" s="215"/>
      <c r="ILJ119" s="215"/>
      <c r="ILK119" s="215"/>
      <c r="ILL119" s="215"/>
      <c r="ILM119" s="215"/>
      <c r="ILN119" s="215"/>
      <c r="ILO119" s="215"/>
      <c r="ILP119" s="215"/>
      <c r="ILQ119" s="215"/>
      <c r="ILR119" s="215"/>
      <c r="ILS119" s="215"/>
      <c r="ILT119" s="215"/>
      <c r="ILU119" s="215"/>
      <c r="ILV119" s="215"/>
      <c r="ILW119" s="215"/>
      <c r="ILX119" s="215"/>
      <c r="ILY119" s="215"/>
      <c r="ILZ119" s="215"/>
      <c r="IMA119" s="215"/>
      <c r="IMB119" s="215"/>
      <c r="IMC119" s="215"/>
      <c r="IMD119" s="215"/>
      <c r="IME119" s="215"/>
      <c r="IMF119" s="215"/>
      <c r="IMG119" s="215"/>
      <c r="IMH119" s="215"/>
      <c r="IMI119" s="215"/>
      <c r="IMJ119" s="215"/>
      <c r="IMK119" s="215"/>
      <c r="IML119" s="215"/>
      <c r="IMM119" s="215"/>
      <c r="IMN119" s="215"/>
      <c r="IMO119" s="215"/>
      <c r="IMP119" s="215"/>
      <c r="IMQ119" s="215"/>
      <c r="IMR119" s="215"/>
      <c r="IMS119" s="215"/>
      <c r="IMT119" s="215"/>
      <c r="IMU119" s="215"/>
      <c r="IMV119" s="215"/>
      <c r="IMW119" s="215"/>
      <c r="IMX119" s="215"/>
      <c r="IMY119" s="215"/>
      <c r="IMZ119" s="215"/>
      <c r="INA119" s="215"/>
      <c r="INB119" s="215"/>
      <c r="INC119" s="215"/>
      <c r="IND119" s="215"/>
      <c r="INE119" s="215"/>
      <c r="INF119" s="215"/>
      <c r="ING119" s="215"/>
      <c r="INH119" s="215"/>
      <c r="INI119" s="215"/>
      <c r="INJ119" s="215"/>
      <c r="INK119" s="215"/>
      <c r="INL119" s="215"/>
      <c r="INM119" s="215"/>
      <c r="INN119" s="215"/>
      <c r="INO119" s="215"/>
      <c r="INP119" s="215"/>
      <c r="INQ119" s="215"/>
      <c r="INR119" s="215"/>
      <c r="INS119" s="215"/>
      <c r="INT119" s="215"/>
      <c r="INU119" s="215"/>
      <c r="INV119" s="215"/>
      <c r="INW119" s="215"/>
      <c r="INX119" s="215"/>
      <c r="INY119" s="215"/>
      <c r="INZ119" s="215"/>
      <c r="IOA119" s="215"/>
      <c r="IOB119" s="215"/>
      <c r="IOC119" s="215"/>
      <c r="IOD119" s="215"/>
      <c r="IOE119" s="215"/>
      <c r="IOF119" s="215"/>
      <c r="IOG119" s="215"/>
      <c r="IOH119" s="215"/>
      <c r="IOI119" s="215"/>
      <c r="IOJ119" s="215"/>
      <c r="IOK119" s="215"/>
      <c r="IOL119" s="215"/>
      <c r="IOM119" s="215"/>
      <c r="ION119" s="215"/>
      <c r="IOO119" s="215"/>
      <c r="IOP119" s="215"/>
      <c r="IOQ119" s="215"/>
      <c r="IOR119" s="215"/>
      <c r="IOS119" s="215"/>
      <c r="IOT119" s="215"/>
      <c r="IOU119" s="215"/>
      <c r="IOV119" s="215"/>
      <c r="IOW119" s="215"/>
      <c r="IOX119" s="215"/>
      <c r="IOY119" s="215"/>
      <c r="IOZ119" s="215"/>
      <c r="IPA119" s="215"/>
      <c r="IPB119" s="215"/>
      <c r="IPC119" s="215"/>
      <c r="IPD119" s="215"/>
      <c r="IPE119" s="215"/>
      <c r="IPF119" s="215"/>
      <c r="IPG119" s="215"/>
      <c r="IPH119" s="215"/>
      <c r="IPI119" s="215"/>
      <c r="IPJ119" s="215"/>
      <c r="IPK119" s="215"/>
      <c r="IPL119" s="215"/>
      <c r="IPM119" s="215"/>
      <c r="IPN119" s="215"/>
      <c r="IPO119" s="215"/>
      <c r="IPP119" s="215"/>
      <c r="IPQ119" s="215"/>
      <c r="IPR119" s="215"/>
      <c r="IPS119" s="215"/>
      <c r="IPT119" s="215"/>
      <c r="IPU119" s="215"/>
      <c r="IPV119" s="215"/>
      <c r="IPW119" s="215"/>
      <c r="IPX119" s="215"/>
      <c r="IPY119" s="215"/>
      <c r="IPZ119" s="215"/>
      <c r="IQA119" s="215"/>
      <c r="IQB119" s="215"/>
      <c r="IQC119" s="215"/>
      <c r="IQD119" s="215"/>
      <c r="IQE119" s="215"/>
      <c r="IQF119" s="215"/>
      <c r="IQG119" s="215"/>
      <c r="IQH119" s="215"/>
      <c r="IQI119" s="215"/>
      <c r="IQJ119" s="215"/>
      <c r="IQK119" s="215"/>
      <c r="IQL119" s="215"/>
      <c r="IQM119" s="215"/>
      <c r="IQN119" s="215"/>
      <c r="IQO119" s="215"/>
      <c r="IQP119" s="215"/>
      <c r="IQQ119" s="215"/>
      <c r="IQR119" s="215"/>
      <c r="IQS119" s="215"/>
      <c r="IQT119" s="215"/>
      <c r="IQU119" s="215"/>
      <c r="IQV119" s="215"/>
      <c r="IQW119" s="215"/>
      <c r="IQX119" s="215"/>
      <c r="IQY119" s="215"/>
      <c r="IQZ119" s="215"/>
      <c r="IRA119" s="215"/>
      <c r="IRB119" s="215"/>
      <c r="IRC119" s="215"/>
      <c r="IRD119" s="215"/>
      <c r="IRE119" s="215"/>
      <c r="IRF119" s="215"/>
      <c r="IRG119" s="215"/>
      <c r="IRH119" s="215"/>
      <c r="IRI119" s="215"/>
      <c r="IRJ119" s="215"/>
      <c r="IRK119" s="215"/>
      <c r="IRL119" s="215"/>
      <c r="IRM119" s="215"/>
      <c r="IRN119" s="215"/>
      <c r="IRO119" s="215"/>
      <c r="IRP119" s="215"/>
      <c r="IRQ119" s="215"/>
      <c r="IRR119" s="215"/>
      <c r="IRS119" s="215"/>
      <c r="IRT119" s="215"/>
      <c r="IRU119" s="215"/>
      <c r="IRV119" s="215"/>
      <c r="IRW119" s="215"/>
      <c r="IRX119" s="215"/>
      <c r="IRY119" s="215"/>
      <c r="IRZ119" s="215"/>
      <c r="ISA119" s="215"/>
      <c r="ISB119" s="215"/>
      <c r="ISC119" s="215"/>
      <c r="ISD119" s="215"/>
      <c r="ISE119" s="215"/>
      <c r="ISF119" s="215"/>
      <c r="ISG119" s="215"/>
      <c r="ISH119" s="215"/>
      <c r="ISI119" s="215"/>
      <c r="ISJ119" s="215"/>
      <c r="ISK119" s="215"/>
      <c r="ISL119" s="215"/>
      <c r="ISM119" s="215"/>
      <c r="ISN119" s="215"/>
      <c r="ISO119" s="215"/>
      <c r="ISP119" s="215"/>
      <c r="ISQ119" s="215"/>
      <c r="ISR119" s="215"/>
      <c r="ISS119" s="215"/>
      <c r="IST119" s="215"/>
      <c r="ISU119" s="215"/>
      <c r="ISV119" s="215"/>
      <c r="ISW119" s="215"/>
      <c r="ISX119" s="215"/>
      <c r="ISY119" s="215"/>
      <c r="ISZ119" s="215"/>
      <c r="ITA119" s="215"/>
      <c r="ITB119" s="215"/>
      <c r="ITC119" s="215"/>
      <c r="ITD119" s="215"/>
      <c r="ITE119" s="215"/>
      <c r="ITF119" s="215"/>
      <c r="ITG119" s="215"/>
      <c r="ITH119" s="215"/>
      <c r="ITI119" s="215"/>
      <c r="ITJ119" s="215"/>
      <c r="ITK119" s="215"/>
      <c r="ITL119" s="215"/>
      <c r="ITM119" s="215"/>
      <c r="ITN119" s="215"/>
      <c r="ITO119" s="215"/>
      <c r="ITP119" s="215"/>
      <c r="ITQ119" s="215"/>
      <c r="ITR119" s="215"/>
      <c r="ITS119" s="215"/>
      <c r="ITT119" s="215"/>
      <c r="ITU119" s="215"/>
      <c r="ITV119" s="215"/>
      <c r="ITW119" s="215"/>
      <c r="ITX119" s="215"/>
      <c r="ITY119" s="215"/>
      <c r="ITZ119" s="215"/>
      <c r="IUA119" s="215"/>
      <c r="IUB119" s="215"/>
      <c r="IUC119" s="215"/>
      <c r="IUD119" s="215"/>
      <c r="IUE119" s="215"/>
      <c r="IUF119" s="215"/>
      <c r="IUG119" s="215"/>
      <c r="IUH119" s="215"/>
      <c r="IUI119" s="215"/>
      <c r="IUJ119" s="215"/>
      <c r="IUK119" s="215"/>
      <c r="IUL119" s="215"/>
      <c r="IUM119" s="215"/>
      <c r="IUN119" s="215"/>
      <c r="IUO119" s="215"/>
      <c r="IUP119" s="215"/>
      <c r="IUQ119" s="215"/>
      <c r="IUR119" s="215"/>
      <c r="IUS119" s="215"/>
      <c r="IUT119" s="215"/>
      <c r="IUU119" s="215"/>
      <c r="IUV119" s="215"/>
      <c r="IUW119" s="215"/>
      <c r="IUX119" s="215"/>
      <c r="IUY119" s="215"/>
      <c r="IUZ119" s="215"/>
      <c r="IVA119" s="215"/>
      <c r="IVB119" s="215"/>
      <c r="IVC119" s="215"/>
      <c r="IVD119" s="215"/>
      <c r="IVE119" s="215"/>
      <c r="IVF119" s="215"/>
      <c r="IVG119" s="215"/>
      <c r="IVH119" s="215"/>
      <c r="IVI119" s="215"/>
      <c r="IVJ119" s="215"/>
      <c r="IVK119" s="215"/>
      <c r="IVL119" s="215"/>
      <c r="IVM119" s="215"/>
      <c r="IVN119" s="215"/>
      <c r="IVO119" s="215"/>
      <c r="IVP119" s="215"/>
      <c r="IVQ119" s="215"/>
      <c r="IVR119" s="215"/>
      <c r="IVS119" s="215"/>
      <c r="IVT119" s="215"/>
      <c r="IVU119" s="215"/>
      <c r="IVV119" s="215"/>
      <c r="IVW119" s="215"/>
      <c r="IVX119" s="215"/>
      <c r="IVY119" s="215"/>
      <c r="IVZ119" s="215"/>
      <c r="IWA119" s="215"/>
      <c r="IWB119" s="215"/>
      <c r="IWC119" s="215"/>
      <c r="IWD119" s="215"/>
      <c r="IWE119" s="215"/>
      <c r="IWF119" s="215"/>
      <c r="IWG119" s="215"/>
      <c r="IWH119" s="215"/>
      <c r="IWI119" s="215"/>
      <c r="IWJ119" s="215"/>
      <c r="IWK119" s="215"/>
      <c r="IWL119" s="215"/>
      <c r="IWM119" s="215"/>
      <c r="IWN119" s="215"/>
      <c r="IWO119" s="215"/>
      <c r="IWP119" s="215"/>
      <c r="IWQ119" s="215"/>
      <c r="IWR119" s="215"/>
      <c r="IWS119" s="215"/>
      <c r="IWT119" s="215"/>
      <c r="IWU119" s="215"/>
      <c r="IWV119" s="215"/>
      <c r="IWW119" s="215"/>
      <c r="IWX119" s="215"/>
      <c r="IWY119" s="215"/>
      <c r="IWZ119" s="215"/>
      <c r="IXA119" s="215"/>
      <c r="IXB119" s="215"/>
      <c r="IXC119" s="215"/>
      <c r="IXD119" s="215"/>
      <c r="IXE119" s="215"/>
      <c r="IXF119" s="215"/>
      <c r="IXG119" s="215"/>
      <c r="IXH119" s="215"/>
      <c r="IXI119" s="215"/>
      <c r="IXJ119" s="215"/>
      <c r="IXK119" s="215"/>
      <c r="IXL119" s="215"/>
      <c r="IXM119" s="215"/>
      <c r="IXN119" s="215"/>
      <c r="IXO119" s="215"/>
      <c r="IXP119" s="215"/>
      <c r="IXQ119" s="215"/>
      <c r="IXR119" s="215"/>
      <c r="IXS119" s="215"/>
      <c r="IXT119" s="215"/>
      <c r="IXU119" s="215"/>
      <c r="IXV119" s="215"/>
      <c r="IXW119" s="215"/>
      <c r="IXX119" s="215"/>
      <c r="IXY119" s="215"/>
      <c r="IXZ119" s="215"/>
      <c r="IYA119" s="215"/>
      <c r="IYB119" s="215"/>
      <c r="IYC119" s="215"/>
      <c r="IYD119" s="215"/>
      <c r="IYE119" s="215"/>
      <c r="IYF119" s="215"/>
      <c r="IYG119" s="215"/>
      <c r="IYH119" s="215"/>
      <c r="IYI119" s="215"/>
      <c r="IYJ119" s="215"/>
      <c r="IYK119" s="215"/>
      <c r="IYL119" s="215"/>
      <c r="IYM119" s="215"/>
      <c r="IYN119" s="215"/>
      <c r="IYO119" s="215"/>
      <c r="IYP119" s="215"/>
      <c r="IYQ119" s="215"/>
      <c r="IYR119" s="215"/>
      <c r="IYS119" s="215"/>
      <c r="IYT119" s="215"/>
      <c r="IYU119" s="215"/>
      <c r="IYV119" s="215"/>
      <c r="IYW119" s="215"/>
      <c r="IYX119" s="215"/>
      <c r="IYY119" s="215"/>
      <c r="IYZ119" s="215"/>
      <c r="IZA119" s="215"/>
      <c r="IZB119" s="215"/>
      <c r="IZC119" s="215"/>
      <c r="IZD119" s="215"/>
      <c r="IZE119" s="215"/>
      <c r="IZF119" s="215"/>
      <c r="IZG119" s="215"/>
      <c r="IZH119" s="215"/>
      <c r="IZI119" s="215"/>
      <c r="IZJ119" s="215"/>
      <c r="IZK119" s="215"/>
      <c r="IZL119" s="215"/>
      <c r="IZM119" s="215"/>
      <c r="IZN119" s="215"/>
      <c r="IZO119" s="215"/>
      <c r="IZP119" s="215"/>
      <c r="IZQ119" s="215"/>
      <c r="IZR119" s="215"/>
      <c r="IZS119" s="215"/>
      <c r="IZT119" s="215"/>
      <c r="IZU119" s="215"/>
      <c r="IZV119" s="215"/>
      <c r="IZW119" s="215"/>
      <c r="IZX119" s="215"/>
      <c r="IZY119" s="215"/>
      <c r="IZZ119" s="215"/>
      <c r="JAA119" s="215"/>
      <c r="JAB119" s="215"/>
      <c r="JAC119" s="215"/>
      <c r="JAD119" s="215"/>
      <c r="JAE119" s="215"/>
      <c r="JAF119" s="215"/>
      <c r="JAG119" s="215"/>
      <c r="JAH119" s="215"/>
      <c r="JAI119" s="215"/>
      <c r="JAJ119" s="215"/>
      <c r="JAK119" s="215"/>
      <c r="JAL119" s="215"/>
      <c r="JAM119" s="215"/>
      <c r="JAN119" s="215"/>
      <c r="JAO119" s="215"/>
      <c r="JAP119" s="215"/>
      <c r="JAQ119" s="215"/>
      <c r="JAR119" s="215"/>
      <c r="JAS119" s="215"/>
      <c r="JAT119" s="215"/>
      <c r="JAU119" s="215"/>
      <c r="JAV119" s="215"/>
      <c r="JAW119" s="215"/>
      <c r="JAX119" s="215"/>
      <c r="JAY119" s="215"/>
      <c r="JAZ119" s="215"/>
      <c r="JBA119" s="215"/>
      <c r="JBB119" s="215"/>
      <c r="JBC119" s="215"/>
      <c r="JBD119" s="215"/>
      <c r="JBE119" s="215"/>
      <c r="JBF119" s="215"/>
      <c r="JBG119" s="215"/>
      <c r="JBH119" s="215"/>
      <c r="JBI119" s="215"/>
      <c r="JBJ119" s="215"/>
      <c r="JBK119" s="215"/>
      <c r="JBL119" s="215"/>
      <c r="JBM119" s="215"/>
      <c r="JBN119" s="215"/>
      <c r="JBO119" s="215"/>
      <c r="JBP119" s="215"/>
      <c r="JBQ119" s="215"/>
      <c r="JBR119" s="215"/>
      <c r="JBS119" s="215"/>
      <c r="JBT119" s="215"/>
      <c r="JBU119" s="215"/>
      <c r="JBV119" s="215"/>
      <c r="JBW119" s="215"/>
      <c r="JBX119" s="215"/>
      <c r="JBY119" s="215"/>
      <c r="JBZ119" s="215"/>
      <c r="JCA119" s="215"/>
      <c r="JCB119" s="215"/>
      <c r="JCC119" s="215"/>
      <c r="JCD119" s="215"/>
      <c r="JCE119" s="215"/>
      <c r="JCF119" s="215"/>
      <c r="JCG119" s="215"/>
      <c r="JCH119" s="215"/>
      <c r="JCI119" s="215"/>
      <c r="JCJ119" s="215"/>
      <c r="JCK119" s="215"/>
      <c r="JCL119" s="215"/>
      <c r="JCM119" s="215"/>
      <c r="JCN119" s="215"/>
      <c r="JCO119" s="215"/>
      <c r="JCP119" s="215"/>
      <c r="JCQ119" s="215"/>
      <c r="JCR119" s="215"/>
      <c r="JCS119" s="215"/>
      <c r="JCT119" s="215"/>
      <c r="JCU119" s="215"/>
      <c r="JCV119" s="215"/>
      <c r="JCW119" s="215"/>
      <c r="JCX119" s="215"/>
      <c r="JCY119" s="215"/>
      <c r="JCZ119" s="215"/>
      <c r="JDA119" s="215"/>
      <c r="JDB119" s="215"/>
      <c r="JDC119" s="215"/>
      <c r="JDD119" s="215"/>
      <c r="JDE119" s="215"/>
      <c r="JDF119" s="215"/>
      <c r="JDG119" s="215"/>
      <c r="JDH119" s="215"/>
      <c r="JDI119" s="215"/>
      <c r="JDJ119" s="215"/>
      <c r="JDK119" s="215"/>
      <c r="JDL119" s="215"/>
      <c r="JDM119" s="215"/>
      <c r="JDN119" s="215"/>
      <c r="JDO119" s="215"/>
      <c r="JDP119" s="215"/>
      <c r="JDQ119" s="215"/>
      <c r="JDR119" s="215"/>
      <c r="JDS119" s="215"/>
      <c r="JDT119" s="215"/>
      <c r="JDU119" s="215"/>
      <c r="JDV119" s="215"/>
      <c r="JDW119" s="215"/>
      <c r="JDX119" s="215"/>
      <c r="JDY119" s="215"/>
      <c r="JDZ119" s="215"/>
      <c r="JEA119" s="215"/>
      <c r="JEB119" s="215"/>
      <c r="JEC119" s="215"/>
      <c r="JED119" s="215"/>
      <c r="JEE119" s="215"/>
      <c r="JEF119" s="215"/>
      <c r="JEG119" s="215"/>
      <c r="JEH119" s="215"/>
      <c r="JEI119" s="215"/>
      <c r="JEJ119" s="215"/>
      <c r="JEK119" s="215"/>
      <c r="JEL119" s="215"/>
      <c r="JEM119" s="215"/>
      <c r="JEN119" s="215"/>
      <c r="JEO119" s="215"/>
      <c r="JEP119" s="215"/>
      <c r="JEQ119" s="215"/>
      <c r="JER119" s="215"/>
      <c r="JES119" s="215"/>
      <c r="JET119" s="215"/>
      <c r="JEU119" s="215"/>
      <c r="JEV119" s="215"/>
      <c r="JEW119" s="215"/>
      <c r="JEX119" s="215"/>
      <c r="JEY119" s="215"/>
      <c r="JEZ119" s="215"/>
      <c r="JFA119" s="215"/>
      <c r="JFB119" s="215"/>
      <c r="JFC119" s="215"/>
      <c r="JFD119" s="215"/>
      <c r="JFE119" s="215"/>
      <c r="JFF119" s="215"/>
      <c r="JFG119" s="215"/>
      <c r="JFH119" s="215"/>
      <c r="JFI119" s="215"/>
      <c r="JFJ119" s="215"/>
      <c r="JFK119" s="215"/>
      <c r="JFL119" s="215"/>
      <c r="JFM119" s="215"/>
      <c r="JFN119" s="215"/>
      <c r="JFO119" s="215"/>
      <c r="JFP119" s="215"/>
      <c r="JFQ119" s="215"/>
      <c r="JFR119" s="215"/>
      <c r="JFS119" s="215"/>
      <c r="JFT119" s="215"/>
      <c r="JFU119" s="215"/>
      <c r="JFV119" s="215"/>
      <c r="JFW119" s="215"/>
      <c r="JFX119" s="215"/>
      <c r="JFY119" s="215"/>
      <c r="JFZ119" s="215"/>
      <c r="JGA119" s="215"/>
      <c r="JGB119" s="215"/>
      <c r="JGC119" s="215"/>
      <c r="JGD119" s="215"/>
      <c r="JGE119" s="215"/>
      <c r="JGF119" s="215"/>
      <c r="JGG119" s="215"/>
      <c r="JGH119" s="215"/>
      <c r="JGI119" s="215"/>
      <c r="JGJ119" s="215"/>
      <c r="JGK119" s="215"/>
      <c r="JGL119" s="215"/>
      <c r="JGM119" s="215"/>
      <c r="JGN119" s="215"/>
      <c r="JGO119" s="215"/>
      <c r="JGP119" s="215"/>
      <c r="JGQ119" s="215"/>
      <c r="JGR119" s="215"/>
      <c r="JGS119" s="215"/>
      <c r="JGT119" s="215"/>
      <c r="JGU119" s="215"/>
      <c r="JGV119" s="215"/>
      <c r="JGW119" s="215"/>
      <c r="JGX119" s="215"/>
      <c r="JGY119" s="215"/>
      <c r="JGZ119" s="215"/>
      <c r="JHA119" s="215"/>
      <c r="JHB119" s="215"/>
      <c r="JHC119" s="215"/>
      <c r="JHD119" s="215"/>
      <c r="JHE119" s="215"/>
      <c r="JHF119" s="215"/>
      <c r="JHG119" s="215"/>
      <c r="JHH119" s="215"/>
      <c r="JHI119" s="215"/>
      <c r="JHJ119" s="215"/>
      <c r="JHK119" s="215"/>
      <c r="JHL119" s="215"/>
      <c r="JHM119" s="215"/>
      <c r="JHN119" s="215"/>
      <c r="JHO119" s="215"/>
      <c r="JHP119" s="215"/>
      <c r="JHQ119" s="215"/>
      <c r="JHR119" s="215"/>
      <c r="JHS119" s="215"/>
      <c r="JHT119" s="215"/>
      <c r="JHU119" s="215"/>
      <c r="JHV119" s="215"/>
      <c r="JHW119" s="215"/>
      <c r="JHX119" s="215"/>
      <c r="JHY119" s="215"/>
      <c r="JHZ119" s="215"/>
      <c r="JIA119" s="215"/>
      <c r="JIB119" s="215"/>
      <c r="JIC119" s="215"/>
      <c r="JID119" s="215"/>
      <c r="JIE119" s="215"/>
      <c r="JIF119" s="215"/>
      <c r="JIG119" s="215"/>
      <c r="JIH119" s="215"/>
      <c r="JII119" s="215"/>
      <c r="JIJ119" s="215"/>
      <c r="JIK119" s="215"/>
      <c r="JIL119" s="215"/>
      <c r="JIM119" s="215"/>
      <c r="JIN119" s="215"/>
      <c r="JIO119" s="215"/>
      <c r="JIP119" s="215"/>
      <c r="JIQ119" s="215"/>
      <c r="JIR119" s="215"/>
      <c r="JIS119" s="215"/>
      <c r="JIT119" s="215"/>
      <c r="JIU119" s="215"/>
      <c r="JIV119" s="215"/>
      <c r="JIW119" s="215"/>
      <c r="JIX119" s="215"/>
      <c r="JIY119" s="215"/>
      <c r="JIZ119" s="215"/>
      <c r="JJA119" s="215"/>
      <c r="JJB119" s="215"/>
      <c r="JJC119" s="215"/>
      <c r="JJD119" s="215"/>
      <c r="JJE119" s="215"/>
      <c r="JJF119" s="215"/>
      <c r="JJG119" s="215"/>
      <c r="JJH119" s="215"/>
      <c r="JJI119" s="215"/>
      <c r="JJJ119" s="215"/>
      <c r="JJK119" s="215"/>
      <c r="JJL119" s="215"/>
      <c r="JJM119" s="215"/>
      <c r="JJN119" s="215"/>
      <c r="JJO119" s="215"/>
      <c r="JJP119" s="215"/>
      <c r="JJQ119" s="215"/>
      <c r="JJR119" s="215"/>
      <c r="JJS119" s="215"/>
      <c r="JJT119" s="215"/>
      <c r="JJU119" s="215"/>
      <c r="JJV119" s="215"/>
      <c r="JJW119" s="215"/>
      <c r="JJX119" s="215"/>
      <c r="JJY119" s="215"/>
      <c r="JJZ119" s="215"/>
      <c r="JKA119" s="215"/>
      <c r="JKB119" s="215"/>
      <c r="JKC119" s="215"/>
      <c r="JKD119" s="215"/>
      <c r="JKE119" s="215"/>
      <c r="JKF119" s="215"/>
      <c r="JKG119" s="215"/>
      <c r="JKH119" s="215"/>
      <c r="JKI119" s="215"/>
      <c r="JKJ119" s="215"/>
      <c r="JKK119" s="215"/>
      <c r="JKL119" s="215"/>
      <c r="JKM119" s="215"/>
      <c r="JKN119" s="215"/>
      <c r="JKO119" s="215"/>
      <c r="JKP119" s="215"/>
      <c r="JKQ119" s="215"/>
      <c r="JKR119" s="215"/>
      <c r="JKS119" s="215"/>
      <c r="JKT119" s="215"/>
      <c r="JKU119" s="215"/>
      <c r="JKV119" s="215"/>
      <c r="JKW119" s="215"/>
      <c r="JKX119" s="215"/>
      <c r="JKY119" s="215"/>
      <c r="JKZ119" s="215"/>
      <c r="JLA119" s="215"/>
      <c r="JLB119" s="215"/>
      <c r="JLC119" s="215"/>
      <c r="JLD119" s="215"/>
      <c r="JLE119" s="215"/>
      <c r="JLF119" s="215"/>
      <c r="JLG119" s="215"/>
      <c r="JLH119" s="215"/>
      <c r="JLI119" s="215"/>
      <c r="JLJ119" s="215"/>
      <c r="JLK119" s="215"/>
      <c r="JLL119" s="215"/>
      <c r="JLM119" s="215"/>
      <c r="JLN119" s="215"/>
      <c r="JLO119" s="215"/>
      <c r="JLP119" s="215"/>
      <c r="JLQ119" s="215"/>
      <c r="JLR119" s="215"/>
      <c r="JLS119" s="215"/>
      <c r="JLT119" s="215"/>
      <c r="JLU119" s="215"/>
      <c r="JLV119" s="215"/>
      <c r="JLW119" s="215"/>
      <c r="JLX119" s="215"/>
      <c r="JLY119" s="215"/>
      <c r="JLZ119" s="215"/>
      <c r="JMA119" s="215"/>
      <c r="JMB119" s="215"/>
      <c r="JMC119" s="215"/>
      <c r="JMD119" s="215"/>
      <c r="JME119" s="215"/>
      <c r="JMF119" s="215"/>
      <c r="JMG119" s="215"/>
      <c r="JMH119" s="215"/>
      <c r="JMI119" s="215"/>
      <c r="JMJ119" s="215"/>
      <c r="JMK119" s="215"/>
      <c r="JML119" s="215"/>
      <c r="JMM119" s="215"/>
      <c r="JMN119" s="215"/>
      <c r="JMO119" s="215"/>
      <c r="JMP119" s="215"/>
      <c r="JMQ119" s="215"/>
      <c r="JMR119" s="215"/>
      <c r="JMS119" s="215"/>
      <c r="JMT119" s="215"/>
      <c r="JMU119" s="215"/>
      <c r="JMV119" s="215"/>
      <c r="JMW119" s="215"/>
      <c r="JMX119" s="215"/>
      <c r="JMY119" s="215"/>
      <c r="JMZ119" s="215"/>
      <c r="JNA119" s="215"/>
      <c r="JNB119" s="215"/>
      <c r="JNC119" s="215"/>
      <c r="JND119" s="215"/>
      <c r="JNE119" s="215"/>
      <c r="JNF119" s="215"/>
      <c r="JNG119" s="215"/>
      <c r="JNH119" s="215"/>
      <c r="JNI119" s="215"/>
      <c r="JNJ119" s="215"/>
      <c r="JNK119" s="215"/>
      <c r="JNL119" s="215"/>
      <c r="JNM119" s="215"/>
      <c r="JNN119" s="215"/>
      <c r="JNO119" s="215"/>
      <c r="JNP119" s="215"/>
      <c r="JNQ119" s="215"/>
      <c r="JNR119" s="215"/>
      <c r="JNS119" s="215"/>
      <c r="JNT119" s="215"/>
      <c r="JNU119" s="215"/>
      <c r="JNV119" s="215"/>
      <c r="JNW119" s="215"/>
      <c r="JNX119" s="215"/>
      <c r="JNY119" s="215"/>
      <c r="JNZ119" s="215"/>
      <c r="JOA119" s="215"/>
      <c r="JOB119" s="215"/>
      <c r="JOC119" s="215"/>
      <c r="JOD119" s="215"/>
      <c r="JOE119" s="215"/>
      <c r="JOF119" s="215"/>
      <c r="JOG119" s="215"/>
      <c r="JOH119" s="215"/>
      <c r="JOI119" s="215"/>
      <c r="JOJ119" s="215"/>
      <c r="JOK119" s="215"/>
      <c r="JOL119" s="215"/>
      <c r="JOM119" s="215"/>
      <c r="JON119" s="215"/>
      <c r="JOO119" s="215"/>
      <c r="JOP119" s="215"/>
      <c r="JOQ119" s="215"/>
      <c r="JOR119" s="215"/>
      <c r="JOS119" s="215"/>
      <c r="JOT119" s="215"/>
      <c r="JOU119" s="215"/>
      <c r="JOV119" s="215"/>
      <c r="JOW119" s="215"/>
      <c r="JOX119" s="215"/>
      <c r="JOY119" s="215"/>
      <c r="JOZ119" s="215"/>
      <c r="JPA119" s="215"/>
      <c r="JPB119" s="215"/>
      <c r="JPC119" s="215"/>
      <c r="JPD119" s="215"/>
      <c r="JPE119" s="215"/>
      <c r="JPF119" s="215"/>
      <c r="JPG119" s="215"/>
      <c r="JPH119" s="215"/>
      <c r="JPI119" s="215"/>
      <c r="JPJ119" s="215"/>
      <c r="JPK119" s="215"/>
      <c r="JPL119" s="215"/>
      <c r="JPM119" s="215"/>
      <c r="JPN119" s="215"/>
      <c r="JPO119" s="215"/>
      <c r="JPP119" s="215"/>
      <c r="JPQ119" s="215"/>
      <c r="JPR119" s="215"/>
      <c r="JPS119" s="215"/>
      <c r="JPT119" s="215"/>
      <c r="JPU119" s="215"/>
      <c r="JPV119" s="215"/>
      <c r="JPW119" s="215"/>
      <c r="JPX119" s="215"/>
      <c r="JPY119" s="215"/>
      <c r="JPZ119" s="215"/>
      <c r="JQA119" s="215"/>
      <c r="JQB119" s="215"/>
      <c r="JQC119" s="215"/>
      <c r="JQD119" s="215"/>
      <c r="JQE119" s="215"/>
      <c r="JQF119" s="215"/>
      <c r="JQG119" s="215"/>
      <c r="JQH119" s="215"/>
      <c r="JQI119" s="215"/>
      <c r="JQJ119" s="215"/>
      <c r="JQK119" s="215"/>
      <c r="JQL119" s="215"/>
      <c r="JQM119" s="215"/>
      <c r="JQN119" s="215"/>
      <c r="JQO119" s="215"/>
      <c r="JQP119" s="215"/>
      <c r="JQQ119" s="215"/>
      <c r="JQR119" s="215"/>
      <c r="JQS119" s="215"/>
      <c r="JQT119" s="215"/>
      <c r="JQU119" s="215"/>
      <c r="JQV119" s="215"/>
      <c r="JQW119" s="215"/>
      <c r="JQX119" s="215"/>
      <c r="JQY119" s="215"/>
      <c r="JQZ119" s="215"/>
      <c r="JRA119" s="215"/>
      <c r="JRB119" s="215"/>
      <c r="JRC119" s="215"/>
      <c r="JRD119" s="215"/>
      <c r="JRE119" s="215"/>
      <c r="JRF119" s="215"/>
      <c r="JRG119" s="215"/>
      <c r="JRH119" s="215"/>
      <c r="JRI119" s="215"/>
      <c r="JRJ119" s="215"/>
      <c r="JRK119" s="215"/>
      <c r="JRL119" s="215"/>
      <c r="JRM119" s="215"/>
      <c r="JRN119" s="215"/>
      <c r="JRO119" s="215"/>
      <c r="JRP119" s="215"/>
      <c r="JRQ119" s="215"/>
      <c r="JRR119" s="215"/>
      <c r="JRS119" s="215"/>
      <c r="JRT119" s="215"/>
      <c r="JRU119" s="215"/>
      <c r="JRV119" s="215"/>
      <c r="JRW119" s="215"/>
      <c r="JRX119" s="215"/>
      <c r="JRY119" s="215"/>
      <c r="JRZ119" s="215"/>
      <c r="JSA119" s="215"/>
      <c r="JSB119" s="215"/>
      <c r="JSC119" s="215"/>
      <c r="JSD119" s="215"/>
      <c r="JSE119" s="215"/>
      <c r="JSF119" s="215"/>
      <c r="JSG119" s="215"/>
      <c r="JSH119" s="215"/>
      <c r="JSI119" s="215"/>
      <c r="JSJ119" s="215"/>
      <c r="JSK119" s="215"/>
      <c r="JSL119" s="215"/>
      <c r="JSM119" s="215"/>
      <c r="JSN119" s="215"/>
      <c r="JSO119" s="215"/>
      <c r="JSP119" s="215"/>
      <c r="JSQ119" s="215"/>
      <c r="JSR119" s="215"/>
      <c r="JSS119" s="215"/>
      <c r="JST119" s="215"/>
      <c r="JSU119" s="215"/>
      <c r="JSV119" s="215"/>
      <c r="JSW119" s="215"/>
      <c r="JSX119" s="215"/>
      <c r="JSY119" s="215"/>
      <c r="JSZ119" s="215"/>
      <c r="JTA119" s="215"/>
      <c r="JTB119" s="215"/>
      <c r="JTC119" s="215"/>
      <c r="JTD119" s="215"/>
      <c r="JTE119" s="215"/>
      <c r="JTF119" s="215"/>
      <c r="JTG119" s="215"/>
      <c r="JTH119" s="215"/>
      <c r="JTI119" s="215"/>
      <c r="JTJ119" s="215"/>
      <c r="JTK119" s="215"/>
      <c r="JTL119" s="215"/>
      <c r="JTM119" s="215"/>
      <c r="JTN119" s="215"/>
      <c r="JTO119" s="215"/>
      <c r="JTP119" s="215"/>
      <c r="JTQ119" s="215"/>
      <c r="JTR119" s="215"/>
      <c r="JTS119" s="215"/>
      <c r="JTT119" s="215"/>
      <c r="JTU119" s="215"/>
      <c r="JTV119" s="215"/>
      <c r="JTW119" s="215"/>
      <c r="JTX119" s="215"/>
      <c r="JTY119" s="215"/>
      <c r="JTZ119" s="215"/>
      <c r="JUA119" s="215"/>
      <c r="JUB119" s="215"/>
      <c r="JUC119" s="215"/>
      <c r="JUD119" s="215"/>
      <c r="JUE119" s="215"/>
      <c r="JUF119" s="215"/>
      <c r="JUG119" s="215"/>
      <c r="JUH119" s="215"/>
      <c r="JUI119" s="215"/>
      <c r="JUJ119" s="215"/>
      <c r="JUK119" s="215"/>
      <c r="JUL119" s="215"/>
      <c r="JUM119" s="215"/>
      <c r="JUN119" s="215"/>
      <c r="JUO119" s="215"/>
      <c r="JUP119" s="215"/>
      <c r="JUQ119" s="215"/>
      <c r="JUR119" s="215"/>
      <c r="JUS119" s="215"/>
      <c r="JUT119" s="215"/>
      <c r="JUU119" s="215"/>
      <c r="JUV119" s="215"/>
      <c r="JUW119" s="215"/>
      <c r="JUX119" s="215"/>
      <c r="JUY119" s="215"/>
      <c r="JUZ119" s="215"/>
      <c r="JVA119" s="215"/>
      <c r="JVB119" s="215"/>
      <c r="JVC119" s="215"/>
      <c r="JVD119" s="215"/>
      <c r="JVE119" s="215"/>
      <c r="JVF119" s="215"/>
      <c r="JVG119" s="215"/>
      <c r="JVH119" s="215"/>
      <c r="JVI119" s="215"/>
      <c r="JVJ119" s="215"/>
      <c r="JVK119" s="215"/>
      <c r="JVL119" s="215"/>
      <c r="JVM119" s="215"/>
      <c r="JVN119" s="215"/>
      <c r="JVO119" s="215"/>
      <c r="JVP119" s="215"/>
      <c r="JVQ119" s="215"/>
      <c r="JVR119" s="215"/>
      <c r="JVS119" s="215"/>
      <c r="JVT119" s="215"/>
      <c r="JVU119" s="215"/>
      <c r="JVV119" s="215"/>
      <c r="JVW119" s="215"/>
      <c r="JVX119" s="215"/>
      <c r="JVY119" s="215"/>
      <c r="JVZ119" s="215"/>
      <c r="JWA119" s="215"/>
      <c r="JWB119" s="215"/>
      <c r="JWC119" s="215"/>
      <c r="JWD119" s="215"/>
      <c r="JWE119" s="215"/>
      <c r="JWF119" s="215"/>
      <c r="JWG119" s="215"/>
      <c r="JWH119" s="215"/>
      <c r="JWI119" s="215"/>
      <c r="JWJ119" s="215"/>
      <c r="JWK119" s="215"/>
      <c r="JWL119" s="215"/>
      <c r="JWM119" s="215"/>
      <c r="JWN119" s="215"/>
      <c r="JWO119" s="215"/>
      <c r="JWP119" s="215"/>
      <c r="JWQ119" s="215"/>
      <c r="JWR119" s="215"/>
      <c r="JWS119" s="215"/>
      <c r="JWT119" s="215"/>
      <c r="JWU119" s="215"/>
      <c r="JWV119" s="215"/>
      <c r="JWW119" s="215"/>
      <c r="JWX119" s="215"/>
      <c r="JWY119" s="215"/>
      <c r="JWZ119" s="215"/>
      <c r="JXA119" s="215"/>
      <c r="JXB119" s="215"/>
      <c r="JXC119" s="215"/>
      <c r="JXD119" s="215"/>
      <c r="JXE119" s="215"/>
      <c r="JXF119" s="215"/>
      <c r="JXG119" s="215"/>
      <c r="JXH119" s="215"/>
      <c r="JXI119" s="215"/>
      <c r="JXJ119" s="215"/>
      <c r="JXK119" s="215"/>
      <c r="JXL119" s="215"/>
      <c r="JXM119" s="215"/>
      <c r="JXN119" s="215"/>
      <c r="JXO119" s="215"/>
      <c r="JXP119" s="215"/>
      <c r="JXQ119" s="215"/>
      <c r="JXR119" s="215"/>
      <c r="JXS119" s="215"/>
      <c r="JXT119" s="215"/>
      <c r="JXU119" s="215"/>
      <c r="JXV119" s="215"/>
      <c r="JXW119" s="215"/>
      <c r="JXX119" s="215"/>
      <c r="JXY119" s="215"/>
      <c r="JXZ119" s="215"/>
      <c r="JYA119" s="215"/>
      <c r="JYB119" s="215"/>
      <c r="JYC119" s="215"/>
      <c r="JYD119" s="215"/>
      <c r="JYE119" s="215"/>
      <c r="JYF119" s="215"/>
      <c r="JYG119" s="215"/>
      <c r="JYH119" s="215"/>
      <c r="JYI119" s="215"/>
      <c r="JYJ119" s="215"/>
      <c r="JYK119" s="215"/>
      <c r="JYL119" s="215"/>
      <c r="JYM119" s="215"/>
      <c r="JYN119" s="215"/>
      <c r="JYO119" s="215"/>
      <c r="JYP119" s="215"/>
      <c r="JYQ119" s="215"/>
      <c r="JYR119" s="215"/>
      <c r="JYS119" s="215"/>
      <c r="JYT119" s="215"/>
      <c r="JYU119" s="215"/>
      <c r="JYV119" s="215"/>
      <c r="JYW119" s="215"/>
      <c r="JYX119" s="215"/>
      <c r="JYY119" s="215"/>
      <c r="JYZ119" s="215"/>
      <c r="JZA119" s="215"/>
      <c r="JZB119" s="215"/>
      <c r="JZC119" s="215"/>
      <c r="JZD119" s="215"/>
      <c r="JZE119" s="215"/>
      <c r="JZF119" s="215"/>
      <c r="JZG119" s="215"/>
      <c r="JZH119" s="215"/>
      <c r="JZI119" s="215"/>
      <c r="JZJ119" s="215"/>
      <c r="JZK119" s="215"/>
      <c r="JZL119" s="215"/>
      <c r="JZM119" s="215"/>
      <c r="JZN119" s="215"/>
      <c r="JZO119" s="215"/>
      <c r="JZP119" s="215"/>
      <c r="JZQ119" s="215"/>
      <c r="JZR119" s="215"/>
      <c r="JZS119" s="215"/>
      <c r="JZT119" s="215"/>
      <c r="JZU119" s="215"/>
      <c r="JZV119" s="215"/>
      <c r="JZW119" s="215"/>
      <c r="JZX119" s="215"/>
      <c r="JZY119" s="215"/>
      <c r="JZZ119" s="215"/>
      <c r="KAA119" s="215"/>
      <c r="KAB119" s="215"/>
      <c r="KAC119" s="215"/>
      <c r="KAD119" s="215"/>
      <c r="KAE119" s="215"/>
      <c r="KAF119" s="215"/>
      <c r="KAG119" s="215"/>
      <c r="KAH119" s="215"/>
      <c r="KAI119" s="215"/>
      <c r="KAJ119" s="215"/>
      <c r="KAK119" s="215"/>
      <c r="KAL119" s="215"/>
      <c r="KAM119" s="215"/>
      <c r="KAN119" s="215"/>
      <c r="KAO119" s="215"/>
      <c r="KAP119" s="215"/>
      <c r="KAQ119" s="215"/>
      <c r="KAR119" s="215"/>
      <c r="KAS119" s="215"/>
      <c r="KAT119" s="215"/>
      <c r="KAU119" s="215"/>
      <c r="KAV119" s="215"/>
      <c r="KAW119" s="215"/>
      <c r="KAX119" s="215"/>
      <c r="KAY119" s="215"/>
      <c r="KAZ119" s="215"/>
      <c r="KBA119" s="215"/>
      <c r="KBB119" s="215"/>
      <c r="KBC119" s="215"/>
      <c r="KBD119" s="215"/>
      <c r="KBE119" s="215"/>
      <c r="KBF119" s="215"/>
      <c r="KBG119" s="215"/>
      <c r="KBH119" s="215"/>
      <c r="KBI119" s="215"/>
      <c r="KBJ119" s="215"/>
      <c r="KBK119" s="215"/>
      <c r="KBL119" s="215"/>
      <c r="KBM119" s="215"/>
      <c r="KBN119" s="215"/>
      <c r="KBO119" s="215"/>
      <c r="KBP119" s="215"/>
      <c r="KBQ119" s="215"/>
      <c r="KBR119" s="215"/>
      <c r="KBS119" s="215"/>
      <c r="KBT119" s="215"/>
      <c r="KBU119" s="215"/>
      <c r="KBV119" s="215"/>
      <c r="KBW119" s="215"/>
      <c r="KBX119" s="215"/>
      <c r="KBY119" s="215"/>
      <c r="KBZ119" s="215"/>
      <c r="KCA119" s="215"/>
      <c r="KCB119" s="215"/>
      <c r="KCC119" s="215"/>
      <c r="KCD119" s="215"/>
      <c r="KCE119" s="215"/>
      <c r="KCF119" s="215"/>
      <c r="KCG119" s="215"/>
      <c r="KCH119" s="215"/>
      <c r="KCI119" s="215"/>
      <c r="KCJ119" s="215"/>
      <c r="KCK119" s="215"/>
      <c r="KCL119" s="215"/>
      <c r="KCM119" s="215"/>
      <c r="KCN119" s="215"/>
      <c r="KCO119" s="215"/>
      <c r="KCP119" s="215"/>
      <c r="KCQ119" s="215"/>
      <c r="KCR119" s="215"/>
      <c r="KCS119" s="215"/>
      <c r="KCT119" s="215"/>
      <c r="KCU119" s="215"/>
      <c r="KCV119" s="215"/>
      <c r="KCW119" s="215"/>
      <c r="KCX119" s="215"/>
      <c r="KCY119" s="215"/>
      <c r="KCZ119" s="215"/>
      <c r="KDA119" s="215"/>
      <c r="KDB119" s="215"/>
      <c r="KDC119" s="215"/>
      <c r="KDD119" s="215"/>
      <c r="KDE119" s="215"/>
      <c r="KDF119" s="215"/>
      <c r="KDG119" s="215"/>
      <c r="KDH119" s="215"/>
      <c r="KDI119" s="215"/>
      <c r="KDJ119" s="215"/>
      <c r="KDK119" s="215"/>
      <c r="KDL119" s="215"/>
      <c r="KDM119" s="215"/>
      <c r="KDN119" s="215"/>
      <c r="KDO119" s="215"/>
      <c r="KDP119" s="215"/>
      <c r="KDQ119" s="215"/>
      <c r="KDR119" s="215"/>
      <c r="KDS119" s="215"/>
      <c r="KDT119" s="215"/>
      <c r="KDU119" s="215"/>
      <c r="KDV119" s="215"/>
      <c r="KDW119" s="215"/>
      <c r="KDX119" s="215"/>
      <c r="KDY119" s="215"/>
      <c r="KDZ119" s="215"/>
      <c r="KEA119" s="215"/>
      <c r="KEB119" s="215"/>
      <c r="KEC119" s="215"/>
      <c r="KED119" s="215"/>
      <c r="KEE119" s="215"/>
      <c r="KEF119" s="215"/>
      <c r="KEG119" s="215"/>
      <c r="KEH119" s="215"/>
      <c r="KEI119" s="215"/>
      <c r="KEJ119" s="215"/>
      <c r="KEK119" s="215"/>
      <c r="KEL119" s="215"/>
      <c r="KEM119" s="215"/>
      <c r="KEN119" s="215"/>
      <c r="KEO119" s="215"/>
      <c r="KEP119" s="215"/>
      <c r="KEQ119" s="215"/>
      <c r="KER119" s="215"/>
      <c r="KES119" s="215"/>
      <c r="KET119" s="215"/>
      <c r="KEU119" s="215"/>
      <c r="KEV119" s="215"/>
      <c r="KEW119" s="215"/>
      <c r="KEX119" s="215"/>
      <c r="KEY119" s="215"/>
      <c r="KEZ119" s="215"/>
      <c r="KFA119" s="215"/>
      <c r="KFB119" s="215"/>
      <c r="KFC119" s="215"/>
      <c r="KFD119" s="215"/>
      <c r="KFE119" s="215"/>
      <c r="KFF119" s="215"/>
      <c r="KFG119" s="215"/>
      <c r="KFH119" s="215"/>
      <c r="KFI119" s="215"/>
      <c r="KFJ119" s="215"/>
      <c r="KFK119" s="215"/>
      <c r="KFL119" s="215"/>
      <c r="KFM119" s="215"/>
      <c r="KFN119" s="215"/>
      <c r="KFO119" s="215"/>
      <c r="KFP119" s="215"/>
      <c r="KFQ119" s="215"/>
      <c r="KFR119" s="215"/>
      <c r="KFS119" s="215"/>
      <c r="KFT119" s="215"/>
      <c r="KFU119" s="215"/>
      <c r="KFV119" s="215"/>
      <c r="KFW119" s="215"/>
      <c r="KFX119" s="215"/>
      <c r="KFY119" s="215"/>
      <c r="KFZ119" s="215"/>
      <c r="KGA119" s="215"/>
      <c r="KGB119" s="215"/>
      <c r="KGC119" s="215"/>
      <c r="KGD119" s="215"/>
      <c r="KGE119" s="215"/>
      <c r="KGF119" s="215"/>
      <c r="KGG119" s="215"/>
      <c r="KGH119" s="215"/>
      <c r="KGI119" s="215"/>
      <c r="KGJ119" s="215"/>
      <c r="KGK119" s="215"/>
      <c r="KGL119" s="215"/>
      <c r="KGM119" s="215"/>
      <c r="KGN119" s="215"/>
      <c r="KGO119" s="215"/>
      <c r="KGP119" s="215"/>
      <c r="KGQ119" s="215"/>
      <c r="KGR119" s="215"/>
      <c r="KGS119" s="215"/>
      <c r="KGT119" s="215"/>
      <c r="KGU119" s="215"/>
      <c r="KGV119" s="215"/>
      <c r="KGW119" s="215"/>
      <c r="KGX119" s="215"/>
      <c r="KGY119" s="215"/>
      <c r="KGZ119" s="215"/>
      <c r="KHA119" s="215"/>
      <c r="KHB119" s="215"/>
      <c r="KHC119" s="215"/>
      <c r="KHD119" s="215"/>
      <c r="KHE119" s="215"/>
      <c r="KHF119" s="215"/>
      <c r="KHG119" s="215"/>
      <c r="KHH119" s="215"/>
      <c r="KHI119" s="215"/>
      <c r="KHJ119" s="215"/>
      <c r="KHK119" s="215"/>
      <c r="KHL119" s="215"/>
      <c r="KHM119" s="215"/>
      <c r="KHN119" s="215"/>
      <c r="KHO119" s="215"/>
      <c r="KHP119" s="215"/>
      <c r="KHQ119" s="215"/>
      <c r="KHR119" s="215"/>
      <c r="KHS119" s="215"/>
      <c r="KHT119" s="215"/>
      <c r="KHU119" s="215"/>
      <c r="KHV119" s="215"/>
      <c r="KHW119" s="215"/>
      <c r="KHX119" s="215"/>
      <c r="KHY119" s="215"/>
      <c r="KHZ119" s="215"/>
      <c r="KIA119" s="215"/>
      <c r="KIB119" s="215"/>
      <c r="KIC119" s="215"/>
      <c r="KID119" s="215"/>
      <c r="KIE119" s="215"/>
      <c r="KIF119" s="215"/>
      <c r="KIG119" s="215"/>
      <c r="KIH119" s="215"/>
      <c r="KII119" s="215"/>
      <c r="KIJ119" s="215"/>
      <c r="KIK119" s="215"/>
      <c r="KIL119" s="215"/>
      <c r="KIM119" s="215"/>
      <c r="KIN119" s="215"/>
      <c r="KIO119" s="215"/>
      <c r="KIP119" s="215"/>
      <c r="KIQ119" s="215"/>
      <c r="KIR119" s="215"/>
      <c r="KIS119" s="215"/>
      <c r="KIT119" s="215"/>
      <c r="KIU119" s="215"/>
      <c r="KIV119" s="215"/>
      <c r="KIW119" s="215"/>
      <c r="KIX119" s="215"/>
      <c r="KIY119" s="215"/>
      <c r="KIZ119" s="215"/>
      <c r="KJA119" s="215"/>
      <c r="KJB119" s="215"/>
      <c r="KJC119" s="215"/>
      <c r="KJD119" s="215"/>
      <c r="KJE119" s="215"/>
      <c r="KJF119" s="215"/>
      <c r="KJG119" s="215"/>
      <c r="KJH119" s="215"/>
      <c r="KJI119" s="215"/>
      <c r="KJJ119" s="215"/>
      <c r="KJK119" s="215"/>
      <c r="KJL119" s="215"/>
      <c r="KJM119" s="215"/>
      <c r="KJN119" s="215"/>
      <c r="KJO119" s="215"/>
      <c r="KJP119" s="215"/>
      <c r="KJQ119" s="215"/>
      <c r="KJR119" s="215"/>
      <c r="KJS119" s="215"/>
      <c r="KJT119" s="215"/>
      <c r="KJU119" s="215"/>
      <c r="KJV119" s="215"/>
      <c r="KJW119" s="215"/>
      <c r="KJX119" s="215"/>
      <c r="KJY119" s="215"/>
      <c r="KJZ119" s="215"/>
      <c r="KKA119" s="215"/>
      <c r="KKB119" s="215"/>
      <c r="KKC119" s="215"/>
      <c r="KKD119" s="215"/>
      <c r="KKE119" s="215"/>
      <c r="KKF119" s="215"/>
      <c r="KKG119" s="215"/>
      <c r="KKH119" s="215"/>
      <c r="KKI119" s="215"/>
      <c r="KKJ119" s="215"/>
      <c r="KKK119" s="215"/>
      <c r="KKL119" s="215"/>
      <c r="KKM119" s="215"/>
      <c r="KKN119" s="215"/>
      <c r="KKO119" s="215"/>
      <c r="KKP119" s="215"/>
      <c r="KKQ119" s="215"/>
      <c r="KKR119" s="215"/>
      <c r="KKS119" s="215"/>
      <c r="KKT119" s="215"/>
      <c r="KKU119" s="215"/>
      <c r="KKV119" s="215"/>
      <c r="KKW119" s="215"/>
      <c r="KKX119" s="215"/>
      <c r="KKY119" s="215"/>
      <c r="KKZ119" s="215"/>
      <c r="KLA119" s="215"/>
      <c r="KLB119" s="215"/>
      <c r="KLC119" s="215"/>
      <c r="KLD119" s="215"/>
      <c r="KLE119" s="215"/>
      <c r="KLF119" s="215"/>
      <c r="KLG119" s="215"/>
      <c r="KLH119" s="215"/>
      <c r="KLI119" s="215"/>
      <c r="KLJ119" s="215"/>
      <c r="KLK119" s="215"/>
      <c r="KLL119" s="215"/>
      <c r="KLM119" s="215"/>
      <c r="KLN119" s="215"/>
      <c r="KLO119" s="215"/>
      <c r="KLP119" s="215"/>
      <c r="KLQ119" s="215"/>
      <c r="KLR119" s="215"/>
      <c r="KLS119" s="215"/>
      <c r="KLT119" s="215"/>
      <c r="KLU119" s="215"/>
      <c r="KLV119" s="215"/>
      <c r="KLW119" s="215"/>
      <c r="KLX119" s="215"/>
      <c r="KLY119" s="215"/>
      <c r="KLZ119" s="215"/>
      <c r="KMA119" s="215"/>
      <c r="KMB119" s="215"/>
      <c r="KMC119" s="215"/>
      <c r="KMD119" s="215"/>
      <c r="KME119" s="215"/>
      <c r="KMF119" s="215"/>
      <c r="KMG119" s="215"/>
      <c r="KMH119" s="215"/>
      <c r="KMI119" s="215"/>
      <c r="KMJ119" s="215"/>
      <c r="KMK119" s="215"/>
      <c r="KML119" s="215"/>
      <c r="KMM119" s="215"/>
      <c r="KMN119" s="215"/>
      <c r="KMO119" s="215"/>
      <c r="KMP119" s="215"/>
      <c r="KMQ119" s="215"/>
      <c r="KMR119" s="215"/>
      <c r="KMS119" s="215"/>
      <c r="KMT119" s="215"/>
      <c r="KMU119" s="215"/>
      <c r="KMV119" s="215"/>
      <c r="KMW119" s="215"/>
      <c r="KMX119" s="215"/>
      <c r="KMY119" s="215"/>
      <c r="KMZ119" s="215"/>
      <c r="KNA119" s="215"/>
      <c r="KNB119" s="215"/>
      <c r="KNC119" s="215"/>
      <c r="KND119" s="215"/>
      <c r="KNE119" s="215"/>
      <c r="KNF119" s="215"/>
      <c r="KNG119" s="215"/>
      <c r="KNH119" s="215"/>
      <c r="KNI119" s="215"/>
      <c r="KNJ119" s="215"/>
      <c r="KNK119" s="215"/>
      <c r="KNL119" s="215"/>
      <c r="KNM119" s="215"/>
      <c r="KNN119" s="215"/>
      <c r="KNO119" s="215"/>
      <c r="KNP119" s="215"/>
      <c r="KNQ119" s="215"/>
      <c r="KNR119" s="215"/>
      <c r="KNS119" s="215"/>
      <c r="KNT119" s="215"/>
      <c r="KNU119" s="215"/>
      <c r="KNV119" s="215"/>
      <c r="KNW119" s="215"/>
      <c r="KNX119" s="215"/>
      <c r="KNY119" s="215"/>
      <c r="KNZ119" s="215"/>
      <c r="KOA119" s="215"/>
      <c r="KOB119" s="215"/>
      <c r="KOC119" s="215"/>
      <c r="KOD119" s="215"/>
      <c r="KOE119" s="215"/>
      <c r="KOF119" s="215"/>
      <c r="KOG119" s="215"/>
      <c r="KOH119" s="215"/>
      <c r="KOI119" s="215"/>
      <c r="KOJ119" s="215"/>
      <c r="KOK119" s="215"/>
      <c r="KOL119" s="215"/>
      <c r="KOM119" s="215"/>
      <c r="KON119" s="215"/>
      <c r="KOO119" s="215"/>
      <c r="KOP119" s="215"/>
      <c r="KOQ119" s="215"/>
      <c r="KOR119" s="215"/>
      <c r="KOS119" s="215"/>
      <c r="KOT119" s="215"/>
      <c r="KOU119" s="215"/>
      <c r="KOV119" s="215"/>
      <c r="KOW119" s="215"/>
      <c r="KOX119" s="215"/>
      <c r="KOY119" s="215"/>
      <c r="KOZ119" s="215"/>
      <c r="KPA119" s="215"/>
      <c r="KPB119" s="215"/>
      <c r="KPC119" s="215"/>
      <c r="KPD119" s="215"/>
      <c r="KPE119" s="215"/>
      <c r="KPF119" s="215"/>
      <c r="KPG119" s="215"/>
      <c r="KPH119" s="215"/>
      <c r="KPI119" s="215"/>
      <c r="KPJ119" s="215"/>
      <c r="KPK119" s="215"/>
      <c r="KPL119" s="215"/>
      <c r="KPM119" s="215"/>
      <c r="KPN119" s="215"/>
      <c r="KPO119" s="215"/>
      <c r="KPP119" s="215"/>
      <c r="KPQ119" s="215"/>
      <c r="KPR119" s="215"/>
      <c r="KPS119" s="215"/>
      <c r="KPT119" s="215"/>
      <c r="KPU119" s="215"/>
      <c r="KPV119" s="215"/>
      <c r="KPW119" s="215"/>
      <c r="KPX119" s="215"/>
      <c r="KPY119" s="215"/>
      <c r="KPZ119" s="215"/>
      <c r="KQA119" s="215"/>
      <c r="KQB119" s="215"/>
      <c r="KQC119" s="215"/>
      <c r="KQD119" s="215"/>
      <c r="KQE119" s="215"/>
      <c r="KQF119" s="215"/>
      <c r="KQG119" s="215"/>
      <c r="KQH119" s="215"/>
      <c r="KQI119" s="215"/>
      <c r="KQJ119" s="215"/>
      <c r="KQK119" s="215"/>
      <c r="KQL119" s="215"/>
      <c r="KQM119" s="215"/>
      <c r="KQN119" s="215"/>
      <c r="KQO119" s="215"/>
      <c r="KQP119" s="215"/>
      <c r="KQQ119" s="215"/>
      <c r="KQR119" s="215"/>
      <c r="KQS119" s="215"/>
      <c r="KQT119" s="215"/>
      <c r="KQU119" s="215"/>
      <c r="KQV119" s="215"/>
      <c r="KQW119" s="215"/>
      <c r="KQX119" s="215"/>
      <c r="KQY119" s="215"/>
      <c r="KQZ119" s="215"/>
      <c r="KRA119" s="215"/>
      <c r="KRB119" s="215"/>
      <c r="KRC119" s="215"/>
      <c r="KRD119" s="215"/>
      <c r="KRE119" s="215"/>
      <c r="KRF119" s="215"/>
      <c r="KRG119" s="215"/>
      <c r="KRH119" s="215"/>
      <c r="KRI119" s="215"/>
      <c r="KRJ119" s="215"/>
      <c r="KRK119" s="215"/>
      <c r="KRL119" s="215"/>
      <c r="KRM119" s="215"/>
      <c r="KRN119" s="215"/>
      <c r="KRO119" s="215"/>
      <c r="KRP119" s="215"/>
      <c r="KRQ119" s="215"/>
      <c r="KRR119" s="215"/>
      <c r="KRS119" s="215"/>
      <c r="KRT119" s="215"/>
      <c r="KRU119" s="215"/>
      <c r="KRV119" s="215"/>
      <c r="KRW119" s="215"/>
      <c r="KRX119" s="215"/>
      <c r="KRY119" s="215"/>
      <c r="KRZ119" s="215"/>
      <c r="KSA119" s="215"/>
      <c r="KSB119" s="215"/>
      <c r="KSC119" s="215"/>
      <c r="KSD119" s="215"/>
      <c r="KSE119" s="215"/>
      <c r="KSF119" s="215"/>
      <c r="KSG119" s="215"/>
      <c r="KSH119" s="215"/>
      <c r="KSI119" s="215"/>
      <c r="KSJ119" s="215"/>
      <c r="KSK119" s="215"/>
      <c r="KSL119" s="215"/>
      <c r="KSM119" s="215"/>
      <c r="KSN119" s="215"/>
      <c r="KSO119" s="215"/>
      <c r="KSP119" s="215"/>
      <c r="KSQ119" s="215"/>
      <c r="KSR119" s="215"/>
      <c r="KSS119" s="215"/>
      <c r="KST119" s="215"/>
      <c r="KSU119" s="215"/>
      <c r="KSV119" s="215"/>
      <c r="KSW119" s="215"/>
      <c r="KSX119" s="215"/>
      <c r="KSY119" s="215"/>
      <c r="KSZ119" s="215"/>
      <c r="KTA119" s="215"/>
      <c r="KTB119" s="215"/>
      <c r="KTC119" s="215"/>
      <c r="KTD119" s="215"/>
      <c r="KTE119" s="215"/>
      <c r="KTF119" s="215"/>
      <c r="KTG119" s="215"/>
      <c r="KTH119" s="215"/>
      <c r="KTI119" s="215"/>
      <c r="KTJ119" s="215"/>
      <c r="KTK119" s="215"/>
      <c r="KTL119" s="215"/>
      <c r="KTM119" s="215"/>
      <c r="KTN119" s="215"/>
      <c r="KTO119" s="215"/>
      <c r="KTP119" s="215"/>
      <c r="KTQ119" s="215"/>
      <c r="KTR119" s="215"/>
      <c r="KTS119" s="215"/>
      <c r="KTT119" s="215"/>
      <c r="KTU119" s="215"/>
      <c r="KTV119" s="215"/>
      <c r="KTW119" s="215"/>
      <c r="KTX119" s="215"/>
      <c r="KTY119" s="215"/>
      <c r="KTZ119" s="215"/>
      <c r="KUA119" s="215"/>
      <c r="KUB119" s="215"/>
      <c r="KUC119" s="215"/>
      <c r="KUD119" s="215"/>
      <c r="KUE119" s="215"/>
      <c r="KUF119" s="215"/>
      <c r="KUG119" s="215"/>
      <c r="KUH119" s="215"/>
      <c r="KUI119" s="215"/>
      <c r="KUJ119" s="215"/>
      <c r="KUK119" s="215"/>
      <c r="KUL119" s="215"/>
      <c r="KUM119" s="215"/>
      <c r="KUN119" s="215"/>
      <c r="KUO119" s="215"/>
      <c r="KUP119" s="215"/>
      <c r="KUQ119" s="215"/>
      <c r="KUR119" s="215"/>
      <c r="KUS119" s="215"/>
      <c r="KUT119" s="215"/>
      <c r="KUU119" s="215"/>
      <c r="KUV119" s="215"/>
      <c r="KUW119" s="215"/>
      <c r="KUX119" s="215"/>
      <c r="KUY119" s="215"/>
      <c r="KUZ119" s="215"/>
      <c r="KVA119" s="215"/>
      <c r="KVB119" s="215"/>
      <c r="KVC119" s="215"/>
      <c r="KVD119" s="215"/>
      <c r="KVE119" s="215"/>
      <c r="KVF119" s="215"/>
      <c r="KVG119" s="215"/>
      <c r="KVH119" s="215"/>
      <c r="KVI119" s="215"/>
      <c r="KVJ119" s="215"/>
      <c r="KVK119" s="215"/>
      <c r="KVL119" s="215"/>
      <c r="KVM119" s="215"/>
      <c r="KVN119" s="215"/>
      <c r="KVO119" s="215"/>
      <c r="KVP119" s="215"/>
      <c r="KVQ119" s="215"/>
      <c r="KVR119" s="215"/>
      <c r="KVS119" s="215"/>
      <c r="KVT119" s="215"/>
      <c r="KVU119" s="215"/>
      <c r="KVV119" s="215"/>
      <c r="KVW119" s="215"/>
      <c r="KVX119" s="215"/>
      <c r="KVY119" s="215"/>
      <c r="KVZ119" s="215"/>
      <c r="KWA119" s="215"/>
      <c r="KWB119" s="215"/>
      <c r="KWC119" s="215"/>
      <c r="KWD119" s="215"/>
      <c r="KWE119" s="215"/>
      <c r="KWF119" s="215"/>
      <c r="KWG119" s="215"/>
      <c r="KWH119" s="215"/>
      <c r="KWI119" s="215"/>
      <c r="KWJ119" s="215"/>
      <c r="KWK119" s="215"/>
      <c r="KWL119" s="215"/>
      <c r="KWM119" s="215"/>
      <c r="KWN119" s="215"/>
      <c r="KWO119" s="215"/>
      <c r="KWP119" s="215"/>
      <c r="KWQ119" s="215"/>
      <c r="KWR119" s="215"/>
      <c r="KWS119" s="215"/>
      <c r="KWT119" s="215"/>
      <c r="KWU119" s="215"/>
      <c r="KWV119" s="215"/>
      <c r="KWW119" s="215"/>
      <c r="KWX119" s="215"/>
      <c r="KWY119" s="215"/>
      <c r="KWZ119" s="215"/>
      <c r="KXA119" s="215"/>
      <c r="KXB119" s="215"/>
      <c r="KXC119" s="215"/>
      <c r="KXD119" s="215"/>
      <c r="KXE119" s="215"/>
      <c r="KXF119" s="215"/>
      <c r="KXG119" s="215"/>
      <c r="KXH119" s="215"/>
      <c r="KXI119" s="215"/>
      <c r="KXJ119" s="215"/>
      <c r="KXK119" s="215"/>
      <c r="KXL119" s="215"/>
      <c r="KXM119" s="215"/>
      <c r="KXN119" s="215"/>
      <c r="KXO119" s="215"/>
      <c r="KXP119" s="215"/>
      <c r="KXQ119" s="215"/>
      <c r="KXR119" s="215"/>
      <c r="KXS119" s="215"/>
      <c r="KXT119" s="215"/>
      <c r="KXU119" s="215"/>
      <c r="KXV119" s="215"/>
      <c r="KXW119" s="215"/>
      <c r="KXX119" s="215"/>
      <c r="KXY119" s="215"/>
      <c r="KXZ119" s="215"/>
      <c r="KYA119" s="215"/>
      <c r="KYB119" s="215"/>
      <c r="KYC119" s="215"/>
      <c r="KYD119" s="215"/>
      <c r="KYE119" s="215"/>
      <c r="KYF119" s="215"/>
      <c r="KYG119" s="215"/>
      <c r="KYH119" s="215"/>
      <c r="KYI119" s="215"/>
      <c r="KYJ119" s="215"/>
      <c r="KYK119" s="215"/>
      <c r="KYL119" s="215"/>
      <c r="KYM119" s="215"/>
      <c r="KYN119" s="215"/>
      <c r="KYO119" s="215"/>
      <c r="KYP119" s="215"/>
      <c r="KYQ119" s="215"/>
      <c r="KYR119" s="215"/>
      <c r="KYS119" s="215"/>
      <c r="KYT119" s="215"/>
      <c r="KYU119" s="215"/>
      <c r="KYV119" s="215"/>
      <c r="KYW119" s="215"/>
      <c r="KYX119" s="215"/>
      <c r="KYY119" s="215"/>
      <c r="KYZ119" s="215"/>
      <c r="KZA119" s="215"/>
      <c r="KZB119" s="215"/>
      <c r="KZC119" s="215"/>
      <c r="KZD119" s="215"/>
      <c r="KZE119" s="215"/>
      <c r="KZF119" s="215"/>
      <c r="KZG119" s="215"/>
      <c r="KZH119" s="215"/>
      <c r="KZI119" s="215"/>
      <c r="KZJ119" s="215"/>
      <c r="KZK119" s="215"/>
      <c r="KZL119" s="215"/>
      <c r="KZM119" s="215"/>
      <c r="KZN119" s="215"/>
      <c r="KZO119" s="215"/>
      <c r="KZP119" s="215"/>
      <c r="KZQ119" s="215"/>
      <c r="KZR119" s="215"/>
      <c r="KZS119" s="215"/>
      <c r="KZT119" s="215"/>
      <c r="KZU119" s="215"/>
      <c r="KZV119" s="215"/>
      <c r="KZW119" s="215"/>
      <c r="KZX119" s="215"/>
      <c r="KZY119" s="215"/>
      <c r="KZZ119" s="215"/>
      <c r="LAA119" s="215"/>
      <c r="LAB119" s="215"/>
      <c r="LAC119" s="215"/>
      <c r="LAD119" s="215"/>
      <c r="LAE119" s="215"/>
      <c r="LAF119" s="215"/>
      <c r="LAG119" s="215"/>
      <c r="LAH119" s="215"/>
      <c r="LAI119" s="215"/>
      <c r="LAJ119" s="215"/>
      <c r="LAK119" s="215"/>
      <c r="LAL119" s="215"/>
      <c r="LAM119" s="215"/>
      <c r="LAN119" s="215"/>
      <c r="LAO119" s="215"/>
      <c r="LAP119" s="215"/>
      <c r="LAQ119" s="215"/>
      <c r="LAR119" s="215"/>
      <c r="LAS119" s="215"/>
      <c r="LAT119" s="215"/>
      <c r="LAU119" s="215"/>
      <c r="LAV119" s="215"/>
      <c r="LAW119" s="215"/>
      <c r="LAX119" s="215"/>
      <c r="LAY119" s="215"/>
      <c r="LAZ119" s="215"/>
      <c r="LBA119" s="215"/>
      <c r="LBB119" s="215"/>
      <c r="LBC119" s="215"/>
      <c r="LBD119" s="215"/>
      <c r="LBE119" s="215"/>
      <c r="LBF119" s="215"/>
      <c r="LBG119" s="215"/>
      <c r="LBH119" s="215"/>
      <c r="LBI119" s="215"/>
      <c r="LBJ119" s="215"/>
      <c r="LBK119" s="215"/>
      <c r="LBL119" s="215"/>
      <c r="LBM119" s="215"/>
      <c r="LBN119" s="215"/>
      <c r="LBO119" s="215"/>
      <c r="LBP119" s="215"/>
      <c r="LBQ119" s="215"/>
      <c r="LBR119" s="215"/>
      <c r="LBS119" s="215"/>
      <c r="LBT119" s="215"/>
      <c r="LBU119" s="215"/>
      <c r="LBV119" s="215"/>
      <c r="LBW119" s="215"/>
      <c r="LBX119" s="215"/>
      <c r="LBY119" s="215"/>
      <c r="LBZ119" s="215"/>
      <c r="LCA119" s="215"/>
      <c r="LCB119" s="215"/>
      <c r="LCC119" s="215"/>
      <c r="LCD119" s="215"/>
      <c r="LCE119" s="215"/>
      <c r="LCF119" s="215"/>
      <c r="LCG119" s="215"/>
      <c r="LCH119" s="215"/>
      <c r="LCI119" s="215"/>
      <c r="LCJ119" s="215"/>
      <c r="LCK119" s="215"/>
      <c r="LCL119" s="215"/>
      <c r="LCM119" s="215"/>
      <c r="LCN119" s="215"/>
      <c r="LCO119" s="215"/>
      <c r="LCP119" s="215"/>
      <c r="LCQ119" s="215"/>
      <c r="LCR119" s="215"/>
      <c r="LCS119" s="215"/>
      <c r="LCT119" s="215"/>
      <c r="LCU119" s="215"/>
      <c r="LCV119" s="215"/>
      <c r="LCW119" s="215"/>
      <c r="LCX119" s="215"/>
      <c r="LCY119" s="215"/>
      <c r="LCZ119" s="215"/>
      <c r="LDA119" s="215"/>
      <c r="LDB119" s="215"/>
      <c r="LDC119" s="215"/>
      <c r="LDD119" s="215"/>
      <c r="LDE119" s="215"/>
      <c r="LDF119" s="215"/>
      <c r="LDG119" s="215"/>
      <c r="LDH119" s="215"/>
      <c r="LDI119" s="215"/>
      <c r="LDJ119" s="215"/>
      <c r="LDK119" s="215"/>
      <c r="LDL119" s="215"/>
      <c r="LDM119" s="215"/>
      <c r="LDN119" s="215"/>
      <c r="LDO119" s="215"/>
      <c r="LDP119" s="215"/>
      <c r="LDQ119" s="215"/>
      <c r="LDR119" s="215"/>
      <c r="LDS119" s="215"/>
      <c r="LDT119" s="215"/>
      <c r="LDU119" s="215"/>
      <c r="LDV119" s="215"/>
      <c r="LDW119" s="215"/>
      <c r="LDX119" s="215"/>
      <c r="LDY119" s="215"/>
      <c r="LDZ119" s="215"/>
      <c r="LEA119" s="215"/>
      <c r="LEB119" s="215"/>
      <c r="LEC119" s="215"/>
      <c r="LED119" s="215"/>
      <c r="LEE119" s="215"/>
      <c r="LEF119" s="215"/>
      <c r="LEG119" s="215"/>
      <c r="LEH119" s="215"/>
      <c r="LEI119" s="215"/>
      <c r="LEJ119" s="215"/>
      <c r="LEK119" s="215"/>
      <c r="LEL119" s="215"/>
      <c r="LEM119" s="215"/>
      <c r="LEN119" s="215"/>
      <c r="LEO119" s="215"/>
      <c r="LEP119" s="215"/>
      <c r="LEQ119" s="215"/>
      <c r="LER119" s="215"/>
      <c r="LES119" s="215"/>
      <c r="LET119" s="215"/>
      <c r="LEU119" s="215"/>
      <c r="LEV119" s="215"/>
      <c r="LEW119" s="215"/>
      <c r="LEX119" s="215"/>
      <c r="LEY119" s="215"/>
      <c r="LEZ119" s="215"/>
      <c r="LFA119" s="215"/>
      <c r="LFB119" s="215"/>
      <c r="LFC119" s="215"/>
      <c r="LFD119" s="215"/>
      <c r="LFE119" s="215"/>
      <c r="LFF119" s="215"/>
      <c r="LFG119" s="215"/>
      <c r="LFH119" s="215"/>
      <c r="LFI119" s="215"/>
      <c r="LFJ119" s="215"/>
      <c r="LFK119" s="215"/>
      <c r="LFL119" s="215"/>
      <c r="LFM119" s="215"/>
      <c r="LFN119" s="215"/>
      <c r="LFO119" s="215"/>
      <c r="LFP119" s="215"/>
      <c r="LFQ119" s="215"/>
      <c r="LFR119" s="215"/>
      <c r="LFS119" s="215"/>
      <c r="LFT119" s="215"/>
      <c r="LFU119" s="215"/>
      <c r="LFV119" s="215"/>
      <c r="LFW119" s="215"/>
      <c r="LFX119" s="215"/>
      <c r="LFY119" s="215"/>
      <c r="LFZ119" s="215"/>
      <c r="LGA119" s="215"/>
      <c r="LGB119" s="215"/>
      <c r="LGC119" s="215"/>
      <c r="LGD119" s="215"/>
      <c r="LGE119" s="215"/>
      <c r="LGF119" s="215"/>
      <c r="LGG119" s="215"/>
      <c r="LGH119" s="215"/>
      <c r="LGI119" s="215"/>
      <c r="LGJ119" s="215"/>
      <c r="LGK119" s="215"/>
      <c r="LGL119" s="215"/>
      <c r="LGM119" s="215"/>
      <c r="LGN119" s="215"/>
      <c r="LGO119" s="215"/>
      <c r="LGP119" s="215"/>
      <c r="LGQ119" s="215"/>
      <c r="LGR119" s="215"/>
      <c r="LGS119" s="215"/>
      <c r="LGT119" s="215"/>
      <c r="LGU119" s="215"/>
      <c r="LGV119" s="215"/>
      <c r="LGW119" s="215"/>
      <c r="LGX119" s="215"/>
      <c r="LGY119" s="215"/>
      <c r="LGZ119" s="215"/>
      <c r="LHA119" s="215"/>
      <c r="LHB119" s="215"/>
      <c r="LHC119" s="215"/>
      <c r="LHD119" s="215"/>
      <c r="LHE119" s="215"/>
      <c r="LHF119" s="215"/>
      <c r="LHG119" s="215"/>
      <c r="LHH119" s="215"/>
      <c r="LHI119" s="215"/>
      <c r="LHJ119" s="215"/>
      <c r="LHK119" s="215"/>
      <c r="LHL119" s="215"/>
      <c r="LHM119" s="215"/>
      <c r="LHN119" s="215"/>
      <c r="LHO119" s="215"/>
      <c r="LHP119" s="215"/>
      <c r="LHQ119" s="215"/>
      <c r="LHR119" s="215"/>
      <c r="LHS119" s="215"/>
      <c r="LHT119" s="215"/>
      <c r="LHU119" s="215"/>
      <c r="LHV119" s="215"/>
      <c r="LHW119" s="215"/>
      <c r="LHX119" s="215"/>
      <c r="LHY119" s="215"/>
      <c r="LHZ119" s="215"/>
      <c r="LIA119" s="215"/>
      <c r="LIB119" s="215"/>
      <c r="LIC119" s="215"/>
      <c r="LID119" s="215"/>
      <c r="LIE119" s="215"/>
      <c r="LIF119" s="215"/>
      <c r="LIG119" s="215"/>
      <c r="LIH119" s="215"/>
      <c r="LII119" s="215"/>
      <c r="LIJ119" s="215"/>
      <c r="LIK119" s="215"/>
      <c r="LIL119" s="215"/>
      <c r="LIM119" s="215"/>
      <c r="LIN119" s="215"/>
      <c r="LIO119" s="215"/>
      <c r="LIP119" s="215"/>
      <c r="LIQ119" s="215"/>
      <c r="LIR119" s="215"/>
      <c r="LIS119" s="215"/>
      <c r="LIT119" s="215"/>
      <c r="LIU119" s="215"/>
      <c r="LIV119" s="215"/>
      <c r="LIW119" s="215"/>
      <c r="LIX119" s="215"/>
      <c r="LIY119" s="215"/>
      <c r="LIZ119" s="215"/>
      <c r="LJA119" s="215"/>
      <c r="LJB119" s="215"/>
      <c r="LJC119" s="215"/>
      <c r="LJD119" s="215"/>
      <c r="LJE119" s="215"/>
      <c r="LJF119" s="215"/>
      <c r="LJG119" s="215"/>
      <c r="LJH119" s="215"/>
      <c r="LJI119" s="215"/>
      <c r="LJJ119" s="215"/>
      <c r="LJK119" s="215"/>
      <c r="LJL119" s="215"/>
      <c r="LJM119" s="215"/>
      <c r="LJN119" s="215"/>
      <c r="LJO119" s="215"/>
      <c r="LJP119" s="215"/>
      <c r="LJQ119" s="215"/>
      <c r="LJR119" s="215"/>
      <c r="LJS119" s="215"/>
      <c r="LJT119" s="215"/>
      <c r="LJU119" s="215"/>
      <c r="LJV119" s="215"/>
      <c r="LJW119" s="215"/>
      <c r="LJX119" s="215"/>
      <c r="LJY119" s="215"/>
      <c r="LJZ119" s="215"/>
      <c r="LKA119" s="215"/>
      <c r="LKB119" s="215"/>
      <c r="LKC119" s="215"/>
      <c r="LKD119" s="215"/>
      <c r="LKE119" s="215"/>
      <c r="LKF119" s="215"/>
      <c r="LKG119" s="215"/>
      <c r="LKH119" s="215"/>
      <c r="LKI119" s="215"/>
      <c r="LKJ119" s="215"/>
      <c r="LKK119" s="215"/>
      <c r="LKL119" s="215"/>
      <c r="LKM119" s="215"/>
      <c r="LKN119" s="215"/>
      <c r="LKO119" s="215"/>
      <c r="LKP119" s="215"/>
      <c r="LKQ119" s="215"/>
      <c r="LKR119" s="215"/>
      <c r="LKS119" s="215"/>
      <c r="LKT119" s="215"/>
      <c r="LKU119" s="215"/>
      <c r="LKV119" s="215"/>
      <c r="LKW119" s="215"/>
      <c r="LKX119" s="215"/>
      <c r="LKY119" s="215"/>
      <c r="LKZ119" s="215"/>
      <c r="LLA119" s="215"/>
      <c r="LLB119" s="215"/>
      <c r="LLC119" s="215"/>
      <c r="LLD119" s="215"/>
      <c r="LLE119" s="215"/>
      <c r="LLF119" s="215"/>
      <c r="LLG119" s="215"/>
      <c r="LLH119" s="215"/>
      <c r="LLI119" s="215"/>
      <c r="LLJ119" s="215"/>
      <c r="LLK119" s="215"/>
      <c r="LLL119" s="215"/>
      <c r="LLM119" s="215"/>
      <c r="LLN119" s="215"/>
      <c r="LLO119" s="215"/>
      <c r="LLP119" s="215"/>
      <c r="LLQ119" s="215"/>
      <c r="LLR119" s="215"/>
      <c r="LLS119" s="215"/>
      <c r="LLT119" s="215"/>
      <c r="LLU119" s="215"/>
      <c r="LLV119" s="215"/>
      <c r="LLW119" s="215"/>
      <c r="LLX119" s="215"/>
      <c r="LLY119" s="215"/>
      <c r="LLZ119" s="215"/>
      <c r="LMA119" s="215"/>
      <c r="LMB119" s="215"/>
      <c r="LMC119" s="215"/>
      <c r="LMD119" s="215"/>
      <c r="LME119" s="215"/>
      <c r="LMF119" s="215"/>
      <c r="LMG119" s="215"/>
      <c r="LMH119" s="215"/>
      <c r="LMI119" s="215"/>
      <c r="LMJ119" s="215"/>
      <c r="LMK119" s="215"/>
      <c r="LML119" s="215"/>
      <c r="LMM119" s="215"/>
      <c r="LMN119" s="215"/>
      <c r="LMO119" s="215"/>
      <c r="LMP119" s="215"/>
      <c r="LMQ119" s="215"/>
      <c r="LMR119" s="215"/>
      <c r="LMS119" s="215"/>
      <c r="LMT119" s="215"/>
      <c r="LMU119" s="215"/>
      <c r="LMV119" s="215"/>
      <c r="LMW119" s="215"/>
      <c r="LMX119" s="215"/>
      <c r="LMY119" s="215"/>
      <c r="LMZ119" s="215"/>
      <c r="LNA119" s="215"/>
      <c r="LNB119" s="215"/>
      <c r="LNC119" s="215"/>
      <c r="LND119" s="215"/>
      <c r="LNE119" s="215"/>
      <c r="LNF119" s="215"/>
      <c r="LNG119" s="215"/>
      <c r="LNH119" s="215"/>
      <c r="LNI119" s="215"/>
      <c r="LNJ119" s="215"/>
      <c r="LNK119" s="215"/>
      <c r="LNL119" s="215"/>
      <c r="LNM119" s="215"/>
      <c r="LNN119" s="215"/>
      <c r="LNO119" s="215"/>
      <c r="LNP119" s="215"/>
      <c r="LNQ119" s="215"/>
      <c r="LNR119" s="215"/>
      <c r="LNS119" s="215"/>
      <c r="LNT119" s="215"/>
      <c r="LNU119" s="215"/>
      <c r="LNV119" s="215"/>
      <c r="LNW119" s="215"/>
      <c r="LNX119" s="215"/>
      <c r="LNY119" s="215"/>
      <c r="LNZ119" s="215"/>
      <c r="LOA119" s="215"/>
      <c r="LOB119" s="215"/>
      <c r="LOC119" s="215"/>
      <c r="LOD119" s="215"/>
      <c r="LOE119" s="215"/>
      <c r="LOF119" s="215"/>
      <c r="LOG119" s="215"/>
      <c r="LOH119" s="215"/>
      <c r="LOI119" s="215"/>
      <c r="LOJ119" s="215"/>
      <c r="LOK119" s="215"/>
      <c r="LOL119" s="215"/>
      <c r="LOM119" s="215"/>
      <c r="LON119" s="215"/>
      <c r="LOO119" s="215"/>
      <c r="LOP119" s="215"/>
      <c r="LOQ119" s="215"/>
      <c r="LOR119" s="215"/>
      <c r="LOS119" s="215"/>
      <c r="LOT119" s="215"/>
      <c r="LOU119" s="215"/>
      <c r="LOV119" s="215"/>
      <c r="LOW119" s="215"/>
      <c r="LOX119" s="215"/>
      <c r="LOY119" s="215"/>
      <c r="LOZ119" s="215"/>
      <c r="LPA119" s="215"/>
      <c r="LPB119" s="215"/>
      <c r="LPC119" s="215"/>
      <c r="LPD119" s="215"/>
      <c r="LPE119" s="215"/>
      <c r="LPF119" s="215"/>
      <c r="LPG119" s="215"/>
      <c r="LPH119" s="215"/>
      <c r="LPI119" s="215"/>
      <c r="LPJ119" s="215"/>
      <c r="LPK119" s="215"/>
      <c r="LPL119" s="215"/>
      <c r="LPM119" s="215"/>
      <c r="LPN119" s="215"/>
      <c r="LPO119" s="215"/>
      <c r="LPP119" s="215"/>
      <c r="LPQ119" s="215"/>
      <c r="LPR119" s="215"/>
      <c r="LPS119" s="215"/>
      <c r="LPT119" s="215"/>
      <c r="LPU119" s="215"/>
      <c r="LPV119" s="215"/>
      <c r="LPW119" s="215"/>
      <c r="LPX119" s="215"/>
      <c r="LPY119" s="215"/>
      <c r="LPZ119" s="215"/>
      <c r="LQA119" s="215"/>
      <c r="LQB119" s="215"/>
      <c r="LQC119" s="215"/>
      <c r="LQD119" s="215"/>
      <c r="LQE119" s="215"/>
      <c r="LQF119" s="215"/>
      <c r="LQG119" s="215"/>
      <c r="LQH119" s="215"/>
      <c r="LQI119" s="215"/>
      <c r="LQJ119" s="215"/>
      <c r="LQK119" s="215"/>
      <c r="LQL119" s="215"/>
      <c r="LQM119" s="215"/>
      <c r="LQN119" s="215"/>
      <c r="LQO119" s="215"/>
      <c r="LQP119" s="215"/>
      <c r="LQQ119" s="215"/>
      <c r="LQR119" s="215"/>
      <c r="LQS119" s="215"/>
      <c r="LQT119" s="215"/>
      <c r="LQU119" s="215"/>
      <c r="LQV119" s="215"/>
      <c r="LQW119" s="215"/>
      <c r="LQX119" s="215"/>
      <c r="LQY119" s="215"/>
      <c r="LQZ119" s="215"/>
      <c r="LRA119" s="215"/>
      <c r="LRB119" s="215"/>
      <c r="LRC119" s="215"/>
      <c r="LRD119" s="215"/>
      <c r="LRE119" s="215"/>
      <c r="LRF119" s="215"/>
      <c r="LRG119" s="215"/>
      <c r="LRH119" s="215"/>
      <c r="LRI119" s="215"/>
      <c r="LRJ119" s="215"/>
      <c r="LRK119" s="215"/>
      <c r="LRL119" s="215"/>
      <c r="LRM119" s="215"/>
      <c r="LRN119" s="215"/>
      <c r="LRO119" s="215"/>
      <c r="LRP119" s="215"/>
      <c r="LRQ119" s="215"/>
      <c r="LRR119" s="215"/>
      <c r="LRS119" s="215"/>
      <c r="LRT119" s="215"/>
      <c r="LRU119" s="215"/>
      <c r="LRV119" s="215"/>
      <c r="LRW119" s="215"/>
      <c r="LRX119" s="215"/>
      <c r="LRY119" s="215"/>
      <c r="LRZ119" s="215"/>
      <c r="LSA119" s="215"/>
      <c r="LSB119" s="215"/>
      <c r="LSC119" s="215"/>
      <c r="LSD119" s="215"/>
      <c r="LSE119" s="215"/>
      <c r="LSF119" s="215"/>
      <c r="LSG119" s="215"/>
      <c r="LSH119" s="215"/>
      <c r="LSI119" s="215"/>
      <c r="LSJ119" s="215"/>
      <c r="LSK119" s="215"/>
      <c r="LSL119" s="215"/>
      <c r="LSM119" s="215"/>
      <c r="LSN119" s="215"/>
      <c r="LSO119" s="215"/>
      <c r="LSP119" s="215"/>
      <c r="LSQ119" s="215"/>
      <c r="LSR119" s="215"/>
      <c r="LSS119" s="215"/>
      <c r="LST119" s="215"/>
      <c r="LSU119" s="215"/>
      <c r="LSV119" s="215"/>
      <c r="LSW119" s="215"/>
      <c r="LSX119" s="215"/>
      <c r="LSY119" s="215"/>
      <c r="LSZ119" s="215"/>
      <c r="LTA119" s="215"/>
      <c r="LTB119" s="215"/>
      <c r="LTC119" s="215"/>
      <c r="LTD119" s="215"/>
      <c r="LTE119" s="215"/>
      <c r="LTF119" s="215"/>
      <c r="LTG119" s="215"/>
      <c r="LTH119" s="215"/>
      <c r="LTI119" s="215"/>
      <c r="LTJ119" s="215"/>
      <c r="LTK119" s="215"/>
      <c r="LTL119" s="215"/>
      <c r="LTM119" s="215"/>
      <c r="LTN119" s="215"/>
      <c r="LTO119" s="215"/>
      <c r="LTP119" s="215"/>
      <c r="LTQ119" s="215"/>
      <c r="LTR119" s="215"/>
      <c r="LTS119" s="215"/>
      <c r="LTT119" s="215"/>
      <c r="LTU119" s="215"/>
      <c r="LTV119" s="215"/>
      <c r="LTW119" s="215"/>
      <c r="LTX119" s="215"/>
      <c r="LTY119" s="215"/>
      <c r="LTZ119" s="215"/>
      <c r="LUA119" s="215"/>
      <c r="LUB119" s="215"/>
      <c r="LUC119" s="215"/>
      <c r="LUD119" s="215"/>
      <c r="LUE119" s="215"/>
      <c r="LUF119" s="215"/>
      <c r="LUG119" s="215"/>
      <c r="LUH119" s="215"/>
      <c r="LUI119" s="215"/>
      <c r="LUJ119" s="215"/>
      <c r="LUK119" s="215"/>
      <c r="LUL119" s="215"/>
      <c r="LUM119" s="215"/>
      <c r="LUN119" s="215"/>
      <c r="LUO119" s="215"/>
      <c r="LUP119" s="215"/>
      <c r="LUQ119" s="215"/>
      <c r="LUR119" s="215"/>
      <c r="LUS119" s="215"/>
      <c r="LUT119" s="215"/>
      <c r="LUU119" s="215"/>
      <c r="LUV119" s="215"/>
      <c r="LUW119" s="215"/>
      <c r="LUX119" s="215"/>
      <c r="LUY119" s="215"/>
      <c r="LUZ119" s="215"/>
      <c r="LVA119" s="215"/>
      <c r="LVB119" s="215"/>
      <c r="LVC119" s="215"/>
      <c r="LVD119" s="215"/>
      <c r="LVE119" s="215"/>
      <c r="LVF119" s="215"/>
      <c r="LVG119" s="215"/>
      <c r="LVH119" s="215"/>
      <c r="LVI119" s="215"/>
      <c r="LVJ119" s="215"/>
      <c r="LVK119" s="215"/>
      <c r="LVL119" s="215"/>
      <c r="LVM119" s="215"/>
      <c r="LVN119" s="215"/>
      <c r="LVO119" s="215"/>
      <c r="LVP119" s="215"/>
      <c r="LVQ119" s="215"/>
      <c r="LVR119" s="215"/>
      <c r="LVS119" s="215"/>
      <c r="LVT119" s="215"/>
      <c r="LVU119" s="215"/>
      <c r="LVV119" s="215"/>
      <c r="LVW119" s="215"/>
      <c r="LVX119" s="215"/>
      <c r="LVY119" s="215"/>
      <c r="LVZ119" s="215"/>
      <c r="LWA119" s="215"/>
      <c r="LWB119" s="215"/>
      <c r="LWC119" s="215"/>
      <c r="LWD119" s="215"/>
      <c r="LWE119" s="215"/>
      <c r="LWF119" s="215"/>
      <c r="LWG119" s="215"/>
      <c r="LWH119" s="215"/>
      <c r="LWI119" s="215"/>
      <c r="LWJ119" s="215"/>
      <c r="LWK119" s="215"/>
      <c r="LWL119" s="215"/>
      <c r="LWM119" s="215"/>
      <c r="LWN119" s="215"/>
      <c r="LWO119" s="215"/>
      <c r="LWP119" s="215"/>
      <c r="LWQ119" s="215"/>
      <c r="LWR119" s="215"/>
      <c r="LWS119" s="215"/>
      <c r="LWT119" s="215"/>
      <c r="LWU119" s="215"/>
      <c r="LWV119" s="215"/>
      <c r="LWW119" s="215"/>
      <c r="LWX119" s="215"/>
      <c r="LWY119" s="215"/>
      <c r="LWZ119" s="215"/>
      <c r="LXA119" s="215"/>
      <c r="LXB119" s="215"/>
      <c r="LXC119" s="215"/>
      <c r="LXD119" s="215"/>
      <c r="LXE119" s="215"/>
      <c r="LXF119" s="215"/>
      <c r="LXG119" s="215"/>
      <c r="LXH119" s="215"/>
      <c r="LXI119" s="215"/>
      <c r="LXJ119" s="215"/>
      <c r="LXK119" s="215"/>
      <c r="LXL119" s="215"/>
      <c r="LXM119" s="215"/>
      <c r="LXN119" s="215"/>
      <c r="LXO119" s="215"/>
      <c r="LXP119" s="215"/>
      <c r="LXQ119" s="215"/>
      <c r="LXR119" s="215"/>
      <c r="LXS119" s="215"/>
      <c r="LXT119" s="215"/>
      <c r="LXU119" s="215"/>
      <c r="LXV119" s="215"/>
      <c r="LXW119" s="215"/>
      <c r="LXX119" s="215"/>
      <c r="LXY119" s="215"/>
      <c r="LXZ119" s="215"/>
      <c r="LYA119" s="215"/>
      <c r="LYB119" s="215"/>
      <c r="LYC119" s="215"/>
      <c r="LYD119" s="215"/>
      <c r="LYE119" s="215"/>
      <c r="LYF119" s="215"/>
      <c r="LYG119" s="215"/>
      <c r="LYH119" s="215"/>
      <c r="LYI119" s="215"/>
      <c r="LYJ119" s="215"/>
      <c r="LYK119" s="215"/>
      <c r="LYL119" s="215"/>
      <c r="LYM119" s="215"/>
      <c r="LYN119" s="215"/>
      <c r="LYO119" s="215"/>
      <c r="LYP119" s="215"/>
      <c r="LYQ119" s="215"/>
      <c r="LYR119" s="215"/>
      <c r="LYS119" s="215"/>
      <c r="LYT119" s="215"/>
      <c r="LYU119" s="215"/>
      <c r="LYV119" s="215"/>
      <c r="LYW119" s="215"/>
      <c r="LYX119" s="215"/>
      <c r="LYY119" s="215"/>
      <c r="LYZ119" s="215"/>
      <c r="LZA119" s="215"/>
      <c r="LZB119" s="215"/>
      <c r="LZC119" s="215"/>
      <c r="LZD119" s="215"/>
      <c r="LZE119" s="215"/>
      <c r="LZF119" s="215"/>
      <c r="LZG119" s="215"/>
      <c r="LZH119" s="215"/>
      <c r="LZI119" s="215"/>
      <c r="LZJ119" s="215"/>
      <c r="LZK119" s="215"/>
      <c r="LZL119" s="215"/>
      <c r="LZM119" s="215"/>
      <c r="LZN119" s="215"/>
      <c r="LZO119" s="215"/>
      <c r="LZP119" s="215"/>
      <c r="LZQ119" s="215"/>
      <c r="LZR119" s="215"/>
      <c r="LZS119" s="215"/>
      <c r="LZT119" s="215"/>
      <c r="LZU119" s="215"/>
      <c r="LZV119" s="215"/>
      <c r="LZW119" s="215"/>
      <c r="LZX119" s="215"/>
      <c r="LZY119" s="215"/>
      <c r="LZZ119" s="215"/>
      <c r="MAA119" s="215"/>
      <c r="MAB119" s="215"/>
      <c r="MAC119" s="215"/>
      <c r="MAD119" s="215"/>
      <c r="MAE119" s="215"/>
      <c r="MAF119" s="215"/>
      <c r="MAG119" s="215"/>
      <c r="MAH119" s="215"/>
      <c r="MAI119" s="215"/>
      <c r="MAJ119" s="215"/>
      <c r="MAK119" s="215"/>
      <c r="MAL119" s="215"/>
      <c r="MAM119" s="215"/>
      <c r="MAN119" s="215"/>
      <c r="MAO119" s="215"/>
      <c r="MAP119" s="215"/>
      <c r="MAQ119" s="215"/>
      <c r="MAR119" s="215"/>
      <c r="MAS119" s="215"/>
      <c r="MAT119" s="215"/>
      <c r="MAU119" s="215"/>
      <c r="MAV119" s="215"/>
      <c r="MAW119" s="215"/>
      <c r="MAX119" s="215"/>
      <c r="MAY119" s="215"/>
      <c r="MAZ119" s="215"/>
      <c r="MBA119" s="215"/>
      <c r="MBB119" s="215"/>
      <c r="MBC119" s="215"/>
      <c r="MBD119" s="215"/>
      <c r="MBE119" s="215"/>
      <c r="MBF119" s="215"/>
      <c r="MBG119" s="215"/>
      <c r="MBH119" s="215"/>
      <c r="MBI119" s="215"/>
      <c r="MBJ119" s="215"/>
      <c r="MBK119" s="215"/>
      <c r="MBL119" s="215"/>
      <c r="MBM119" s="215"/>
      <c r="MBN119" s="215"/>
      <c r="MBO119" s="215"/>
      <c r="MBP119" s="215"/>
      <c r="MBQ119" s="215"/>
      <c r="MBR119" s="215"/>
      <c r="MBS119" s="215"/>
      <c r="MBT119" s="215"/>
      <c r="MBU119" s="215"/>
      <c r="MBV119" s="215"/>
      <c r="MBW119" s="215"/>
      <c r="MBX119" s="215"/>
      <c r="MBY119" s="215"/>
      <c r="MBZ119" s="215"/>
      <c r="MCA119" s="215"/>
      <c r="MCB119" s="215"/>
      <c r="MCC119" s="215"/>
      <c r="MCD119" s="215"/>
      <c r="MCE119" s="215"/>
      <c r="MCF119" s="215"/>
      <c r="MCG119" s="215"/>
      <c r="MCH119" s="215"/>
      <c r="MCI119" s="215"/>
      <c r="MCJ119" s="215"/>
      <c r="MCK119" s="215"/>
      <c r="MCL119" s="215"/>
      <c r="MCM119" s="215"/>
      <c r="MCN119" s="215"/>
      <c r="MCO119" s="215"/>
      <c r="MCP119" s="215"/>
      <c r="MCQ119" s="215"/>
      <c r="MCR119" s="215"/>
      <c r="MCS119" s="215"/>
      <c r="MCT119" s="215"/>
      <c r="MCU119" s="215"/>
      <c r="MCV119" s="215"/>
      <c r="MCW119" s="215"/>
      <c r="MCX119" s="215"/>
      <c r="MCY119" s="215"/>
      <c r="MCZ119" s="215"/>
      <c r="MDA119" s="215"/>
      <c r="MDB119" s="215"/>
      <c r="MDC119" s="215"/>
      <c r="MDD119" s="215"/>
      <c r="MDE119" s="215"/>
      <c r="MDF119" s="215"/>
      <c r="MDG119" s="215"/>
      <c r="MDH119" s="215"/>
      <c r="MDI119" s="215"/>
      <c r="MDJ119" s="215"/>
      <c r="MDK119" s="215"/>
      <c r="MDL119" s="215"/>
      <c r="MDM119" s="215"/>
      <c r="MDN119" s="215"/>
      <c r="MDO119" s="215"/>
      <c r="MDP119" s="215"/>
      <c r="MDQ119" s="215"/>
      <c r="MDR119" s="215"/>
      <c r="MDS119" s="215"/>
      <c r="MDT119" s="215"/>
      <c r="MDU119" s="215"/>
      <c r="MDV119" s="215"/>
      <c r="MDW119" s="215"/>
      <c r="MDX119" s="215"/>
      <c r="MDY119" s="215"/>
      <c r="MDZ119" s="215"/>
      <c r="MEA119" s="215"/>
      <c r="MEB119" s="215"/>
      <c r="MEC119" s="215"/>
      <c r="MED119" s="215"/>
      <c r="MEE119" s="215"/>
      <c r="MEF119" s="215"/>
      <c r="MEG119" s="215"/>
      <c r="MEH119" s="215"/>
      <c r="MEI119" s="215"/>
      <c r="MEJ119" s="215"/>
      <c r="MEK119" s="215"/>
      <c r="MEL119" s="215"/>
      <c r="MEM119" s="215"/>
      <c r="MEN119" s="215"/>
      <c r="MEO119" s="215"/>
      <c r="MEP119" s="215"/>
      <c r="MEQ119" s="215"/>
      <c r="MER119" s="215"/>
      <c r="MES119" s="215"/>
      <c r="MET119" s="215"/>
      <c r="MEU119" s="215"/>
      <c r="MEV119" s="215"/>
      <c r="MEW119" s="215"/>
      <c r="MEX119" s="215"/>
      <c r="MEY119" s="215"/>
      <c r="MEZ119" s="215"/>
      <c r="MFA119" s="215"/>
      <c r="MFB119" s="215"/>
      <c r="MFC119" s="215"/>
      <c r="MFD119" s="215"/>
      <c r="MFE119" s="215"/>
      <c r="MFF119" s="215"/>
      <c r="MFG119" s="215"/>
      <c r="MFH119" s="215"/>
      <c r="MFI119" s="215"/>
      <c r="MFJ119" s="215"/>
      <c r="MFK119" s="215"/>
      <c r="MFL119" s="215"/>
      <c r="MFM119" s="215"/>
      <c r="MFN119" s="215"/>
      <c r="MFO119" s="215"/>
      <c r="MFP119" s="215"/>
      <c r="MFQ119" s="215"/>
      <c r="MFR119" s="215"/>
      <c r="MFS119" s="215"/>
      <c r="MFT119" s="215"/>
      <c r="MFU119" s="215"/>
      <c r="MFV119" s="215"/>
      <c r="MFW119" s="215"/>
      <c r="MFX119" s="215"/>
      <c r="MFY119" s="215"/>
      <c r="MFZ119" s="215"/>
      <c r="MGA119" s="215"/>
      <c r="MGB119" s="215"/>
      <c r="MGC119" s="215"/>
      <c r="MGD119" s="215"/>
      <c r="MGE119" s="215"/>
      <c r="MGF119" s="215"/>
      <c r="MGG119" s="215"/>
      <c r="MGH119" s="215"/>
      <c r="MGI119" s="215"/>
      <c r="MGJ119" s="215"/>
      <c r="MGK119" s="215"/>
      <c r="MGL119" s="215"/>
      <c r="MGM119" s="215"/>
      <c r="MGN119" s="215"/>
      <c r="MGO119" s="215"/>
      <c r="MGP119" s="215"/>
      <c r="MGQ119" s="215"/>
      <c r="MGR119" s="215"/>
      <c r="MGS119" s="215"/>
      <c r="MGT119" s="215"/>
      <c r="MGU119" s="215"/>
      <c r="MGV119" s="215"/>
      <c r="MGW119" s="215"/>
      <c r="MGX119" s="215"/>
      <c r="MGY119" s="215"/>
      <c r="MGZ119" s="215"/>
      <c r="MHA119" s="215"/>
      <c r="MHB119" s="215"/>
      <c r="MHC119" s="215"/>
      <c r="MHD119" s="215"/>
      <c r="MHE119" s="215"/>
      <c r="MHF119" s="215"/>
      <c r="MHG119" s="215"/>
      <c r="MHH119" s="215"/>
      <c r="MHI119" s="215"/>
      <c r="MHJ119" s="215"/>
      <c r="MHK119" s="215"/>
      <c r="MHL119" s="215"/>
      <c r="MHM119" s="215"/>
      <c r="MHN119" s="215"/>
      <c r="MHO119" s="215"/>
      <c r="MHP119" s="215"/>
      <c r="MHQ119" s="215"/>
      <c r="MHR119" s="215"/>
      <c r="MHS119" s="215"/>
      <c r="MHT119" s="215"/>
      <c r="MHU119" s="215"/>
      <c r="MHV119" s="215"/>
      <c r="MHW119" s="215"/>
      <c r="MHX119" s="215"/>
      <c r="MHY119" s="215"/>
      <c r="MHZ119" s="215"/>
      <c r="MIA119" s="215"/>
      <c r="MIB119" s="215"/>
      <c r="MIC119" s="215"/>
      <c r="MID119" s="215"/>
      <c r="MIE119" s="215"/>
      <c r="MIF119" s="215"/>
      <c r="MIG119" s="215"/>
      <c r="MIH119" s="215"/>
      <c r="MII119" s="215"/>
      <c r="MIJ119" s="215"/>
      <c r="MIK119" s="215"/>
      <c r="MIL119" s="215"/>
      <c r="MIM119" s="215"/>
      <c r="MIN119" s="215"/>
      <c r="MIO119" s="215"/>
      <c r="MIP119" s="215"/>
      <c r="MIQ119" s="215"/>
      <c r="MIR119" s="215"/>
      <c r="MIS119" s="215"/>
      <c r="MIT119" s="215"/>
      <c r="MIU119" s="215"/>
      <c r="MIV119" s="215"/>
      <c r="MIW119" s="215"/>
      <c r="MIX119" s="215"/>
      <c r="MIY119" s="215"/>
      <c r="MIZ119" s="215"/>
      <c r="MJA119" s="215"/>
      <c r="MJB119" s="215"/>
      <c r="MJC119" s="215"/>
      <c r="MJD119" s="215"/>
      <c r="MJE119" s="215"/>
      <c r="MJF119" s="215"/>
      <c r="MJG119" s="215"/>
      <c r="MJH119" s="215"/>
      <c r="MJI119" s="215"/>
      <c r="MJJ119" s="215"/>
      <c r="MJK119" s="215"/>
      <c r="MJL119" s="215"/>
      <c r="MJM119" s="215"/>
      <c r="MJN119" s="215"/>
      <c r="MJO119" s="215"/>
      <c r="MJP119" s="215"/>
      <c r="MJQ119" s="215"/>
      <c r="MJR119" s="215"/>
      <c r="MJS119" s="215"/>
      <c r="MJT119" s="215"/>
      <c r="MJU119" s="215"/>
      <c r="MJV119" s="215"/>
      <c r="MJW119" s="215"/>
      <c r="MJX119" s="215"/>
      <c r="MJY119" s="215"/>
      <c r="MJZ119" s="215"/>
      <c r="MKA119" s="215"/>
      <c r="MKB119" s="215"/>
      <c r="MKC119" s="215"/>
      <c r="MKD119" s="215"/>
      <c r="MKE119" s="215"/>
      <c r="MKF119" s="215"/>
      <c r="MKG119" s="215"/>
      <c r="MKH119" s="215"/>
      <c r="MKI119" s="215"/>
      <c r="MKJ119" s="215"/>
      <c r="MKK119" s="215"/>
      <c r="MKL119" s="215"/>
      <c r="MKM119" s="215"/>
      <c r="MKN119" s="215"/>
      <c r="MKO119" s="215"/>
      <c r="MKP119" s="215"/>
      <c r="MKQ119" s="215"/>
      <c r="MKR119" s="215"/>
      <c r="MKS119" s="215"/>
      <c r="MKT119" s="215"/>
      <c r="MKU119" s="215"/>
      <c r="MKV119" s="215"/>
      <c r="MKW119" s="215"/>
      <c r="MKX119" s="215"/>
      <c r="MKY119" s="215"/>
      <c r="MKZ119" s="215"/>
      <c r="MLA119" s="215"/>
      <c r="MLB119" s="215"/>
      <c r="MLC119" s="215"/>
      <c r="MLD119" s="215"/>
      <c r="MLE119" s="215"/>
      <c r="MLF119" s="215"/>
      <c r="MLG119" s="215"/>
      <c r="MLH119" s="215"/>
      <c r="MLI119" s="215"/>
      <c r="MLJ119" s="215"/>
      <c r="MLK119" s="215"/>
      <c r="MLL119" s="215"/>
      <c r="MLM119" s="215"/>
      <c r="MLN119" s="215"/>
      <c r="MLO119" s="215"/>
      <c r="MLP119" s="215"/>
      <c r="MLQ119" s="215"/>
      <c r="MLR119" s="215"/>
      <c r="MLS119" s="215"/>
      <c r="MLT119" s="215"/>
      <c r="MLU119" s="215"/>
      <c r="MLV119" s="215"/>
      <c r="MLW119" s="215"/>
      <c r="MLX119" s="215"/>
      <c r="MLY119" s="215"/>
      <c r="MLZ119" s="215"/>
      <c r="MMA119" s="215"/>
      <c r="MMB119" s="215"/>
      <c r="MMC119" s="215"/>
      <c r="MMD119" s="215"/>
      <c r="MME119" s="215"/>
      <c r="MMF119" s="215"/>
      <c r="MMG119" s="215"/>
      <c r="MMH119" s="215"/>
      <c r="MMI119" s="215"/>
      <c r="MMJ119" s="215"/>
      <c r="MMK119" s="215"/>
      <c r="MML119" s="215"/>
      <c r="MMM119" s="215"/>
      <c r="MMN119" s="215"/>
      <c r="MMO119" s="215"/>
      <c r="MMP119" s="215"/>
      <c r="MMQ119" s="215"/>
      <c r="MMR119" s="215"/>
      <c r="MMS119" s="215"/>
      <c r="MMT119" s="215"/>
      <c r="MMU119" s="215"/>
      <c r="MMV119" s="215"/>
      <c r="MMW119" s="215"/>
      <c r="MMX119" s="215"/>
      <c r="MMY119" s="215"/>
      <c r="MMZ119" s="215"/>
      <c r="MNA119" s="215"/>
      <c r="MNB119" s="215"/>
      <c r="MNC119" s="215"/>
      <c r="MND119" s="215"/>
      <c r="MNE119" s="215"/>
      <c r="MNF119" s="215"/>
      <c r="MNG119" s="215"/>
      <c r="MNH119" s="215"/>
      <c r="MNI119" s="215"/>
      <c r="MNJ119" s="215"/>
      <c r="MNK119" s="215"/>
      <c r="MNL119" s="215"/>
      <c r="MNM119" s="215"/>
      <c r="MNN119" s="215"/>
      <c r="MNO119" s="215"/>
      <c r="MNP119" s="215"/>
      <c r="MNQ119" s="215"/>
      <c r="MNR119" s="215"/>
      <c r="MNS119" s="215"/>
      <c r="MNT119" s="215"/>
      <c r="MNU119" s="215"/>
      <c r="MNV119" s="215"/>
      <c r="MNW119" s="215"/>
      <c r="MNX119" s="215"/>
      <c r="MNY119" s="215"/>
      <c r="MNZ119" s="215"/>
      <c r="MOA119" s="215"/>
      <c r="MOB119" s="215"/>
      <c r="MOC119" s="215"/>
      <c r="MOD119" s="215"/>
      <c r="MOE119" s="215"/>
      <c r="MOF119" s="215"/>
      <c r="MOG119" s="215"/>
      <c r="MOH119" s="215"/>
      <c r="MOI119" s="215"/>
      <c r="MOJ119" s="215"/>
      <c r="MOK119" s="215"/>
      <c r="MOL119" s="215"/>
      <c r="MOM119" s="215"/>
      <c r="MON119" s="215"/>
      <c r="MOO119" s="215"/>
      <c r="MOP119" s="215"/>
      <c r="MOQ119" s="215"/>
      <c r="MOR119" s="215"/>
      <c r="MOS119" s="215"/>
      <c r="MOT119" s="215"/>
      <c r="MOU119" s="215"/>
      <c r="MOV119" s="215"/>
      <c r="MOW119" s="215"/>
      <c r="MOX119" s="215"/>
      <c r="MOY119" s="215"/>
      <c r="MOZ119" s="215"/>
      <c r="MPA119" s="215"/>
      <c r="MPB119" s="215"/>
      <c r="MPC119" s="215"/>
      <c r="MPD119" s="215"/>
      <c r="MPE119" s="215"/>
      <c r="MPF119" s="215"/>
      <c r="MPG119" s="215"/>
      <c r="MPH119" s="215"/>
      <c r="MPI119" s="215"/>
      <c r="MPJ119" s="215"/>
      <c r="MPK119" s="215"/>
      <c r="MPL119" s="215"/>
      <c r="MPM119" s="215"/>
      <c r="MPN119" s="215"/>
      <c r="MPO119" s="215"/>
      <c r="MPP119" s="215"/>
      <c r="MPQ119" s="215"/>
      <c r="MPR119" s="215"/>
      <c r="MPS119" s="215"/>
      <c r="MPT119" s="215"/>
      <c r="MPU119" s="215"/>
      <c r="MPV119" s="215"/>
      <c r="MPW119" s="215"/>
      <c r="MPX119" s="215"/>
      <c r="MPY119" s="215"/>
      <c r="MPZ119" s="215"/>
      <c r="MQA119" s="215"/>
      <c r="MQB119" s="215"/>
      <c r="MQC119" s="215"/>
      <c r="MQD119" s="215"/>
      <c r="MQE119" s="215"/>
      <c r="MQF119" s="215"/>
      <c r="MQG119" s="215"/>
      <c r="MQH119" s="215"/>
      <c r="MQI119" s="215"/>
      <c r="MQJ119" s="215"/>
      <c r="MQK119" s="215"/>
      <c r="MQL119" s="215"/>
      <c r="MQM119" s="215"/>
      <c r="MQN119" s="215"/>
      <c r="MQO119" s="215"/>
      <c r="MQP119" s="215"/>
      <c r="MQQ119" s="215"/>
      <c r="MQR119" s="215"/>
      <c r="MQS119" s="215"/>
      <c r="MQT119" s="215"/>
      <c r="MQU119" s="215"/>
      <c r="MQV119" s="215"/>
      <c r="MQW119" s="215"/>
      <c r="MQX119" s="215"/>
      <c r="MQY119" s="215"/>
      <c r="MQZ119" s="215"/>
      <c r="MRA119" s="215"/>
      <c r="MRB119" s="215"/>
      <c r="MRC119" s="215"/>
      <c r="MRD119" s="215"/>
      <c r="MRE119" s="215"/>
      <c r="MRF119" s="215"/>
      <c r="MRG119" s="215"/>
      <c r="MRH119" s="215"/>
      <c r="MRI119" s="215"/>
      <c r="MRJ119" s="215"/>
      <c r="MRK119" s="215"/>
      <c r="MRL119" s="215"/>
      <c r="MRM119" s="215"/>
      <c r="MRN119" s="215"/>
      <c r="MRO119" s="215"/>
      <c r="MRP119" s="215"/>
      <c r="MRQ119" s="215"/>
      <c r="MRR119" s="215"/>
      <c r="MRS119" s="215"/>
      <c r="MRT119" s="215"/>
      <c r="MRU119" s="215"/>
      <c r="MRV119" s="215"/>
      <c r="MRW119" s="215"/>
      <c r="MRX119" s="215"/>
      <c r="MRY119" s="215"/>
      <c r="MRZ119" s="215"/>
      <c r="MSA119" s="215"/>
      <c r="MSB119" s="215"/>
      <c r="MSC119" s="215"/>
      <c r="MSD119" s="215"/>
      <c r="MSE119" s="215"/>
      <c r="MSF119" s="215"/>
      <c r="MSG119" s="215"/>
      <c r="MSH119" s="215"/>
      <c r="MSI119" s="215"/>
      <c r="MSJ119" s="215"/>
      <c r="MSK119" s="215"/>
      <c r="MSL119" s="215"/>
      <c r="MSM119" s="215"/>
      <c r="MSN119" s="215"/>
      <c r="MSO119" s="215"/>
      <c r="MSP119" s="215"/>
      <c r="MSQ119" s="215"/>
      <c r="MSR119" s="215"/>
      <c r="MSS119" s="215"/>
      <c r="MST119" s="215"/>
      <c r="MSU119" s="215"/>
      <c r="MSV119" s="215"/>
      <c r="MSW119" s="215"/>
      <c r="MSX119" s="215"/>
      <c r="MSY119" s="215"/>
      <c r="MSZ119" s="215"/>
      <c r="MTA119" s="215"/>
      <c r="MTB119" s="215"/>
      <c r="MTC119" s="215"/>
      <c r="MTD119" s="215"/>
      <c r="MTE119" s="215"/>
      <c r="MTF119" s="215"/>
      <c r="MTG119" s="215"/>
      <c r="MTH119" s="215"/>
      <c r="MTI119" s="215"/>
      <c r="MTJ119" s="215"/>
      <c r="MTK119" s="215"/>
      <c r="MTL119" s="215"/>
      <c r="MTM119" s="215"/>
      <c r="MTN119" s="215"/>
      <c r="MTO119" s="215"/>
      <c r="MTP119" s="215"/>
      <c r="MTQ119" s="215"/>
      <c r="MTR119" s="215"/>
      <c r="MTS119" s="215"/>
      <c r="MTT119" s="215"/>
      <c r="MTU119" s="215"/>
      <c r="MTV119" s="215"/>
      <c r="MTW119" s="215"/>
      <c r="MTX119" s="215"/>
      <c r="MTY119" s="215"/>
      <c r="MTZ119" s="215"/>
      <c r="MUA119" s="215"/>
      <c r="MUB119" s="215"/>
      <c r="MUC119" s="215"/>
      <c r="MUD119" s="215"/>
      <c r="MUE119" s="215"/>
      <c r="MUF119" s="215"/>
      <c r="MUG119" s="215"/>
      <c r="MUH119" s="215"/>
      <c r="MUI119" s="215"/>
      <c r="MUJ119" s="215"/>
      <c r="MUK119" s="215"/>
      <c r="MUL119" s="215"/>
      <c r="MUM119" s="215"/>
      <c r="MUN119" s="215"/>
      <c r="MUO119" s="215"/>
      <c r="MUP119" s="215"/>
      <c r="MUQ119" s="215"/>
      <c r="MUR119" s="215"/>
      <c r="MUS119" s="215"/>
      <c r="MUT119" s="215"/>
      <c r="MUU119" s="215"/>
      <c r="MUV119" s="215"/>
      <c r="MUW119" s="215"/>
      <c r="MUX119" s="215"/>
      <c r="MUY119" s="215"/>
      <c r="MUZ119" s="215"/>
      <c r="MVA119" s="215"/>
      <c r="MVB119" s="215"/>
      <c r="MVC119" s="215"/>
      <c r="MVD119" s="215"/>
      <c r="MVE119" s="215"/>
      <c r="MVF119" s="215"/>
      <c r="MVG119" s="215"/>
      <c r="MVH119" s="215"/>
      <c r="MVI119" s="215"/>
      <c r="MVJ119" s="215"/>
      <c r="MVK119" s="215"/>
      <c r="MVL119" s="215"/>
      <c r="MVM119" s="215"/>
      <c r="MVN119" s="215"/>
      <c r="MVO119" s="215"/>
      <c r="MVP119" s="215"/>
      <c r="MVQ119" s="215"/>
      <c r="MVR119" s="215"/>
      <c r="MVS119" s="215"/>
      <c r="MVT119" s="215"/>
      <c r="MVU119" s="215"/>
      <c r="MVV119" s="215"/>
      <c r="MVW119" s="215"/>
      <c r="MVX119" s="215"/>
      <c r="MVY119" s="215"/>
      <c r="MVZ119" s="215"/>
      <c r="MWA119" s="215"/>
      <c r="MWB119" s="215"/>
      <c r="MWC119" s="215"/>
      <c r="MWD119" s="215"/>
      <c r="MWE119" s="215"/>
      <c r="MWF119" s="215"/>
      <c r="MWG119" s="215"/>
      <c r="MWH119" s="215"/>
      <c r="MWI119" s="215"/>
      <c r="MWJ119" s="215"/>
      <c r="MWK119" s="215"/>
      <c r="MWL119" s="215"/>
      <c r="MWM119" s="215"/>
      <c r="MWN119" s="215"/>
      <c r="MWO119" s="215"/>
      <c r="MWP119" s="215"/>
      <c r="MWQ119" s="215"/>
      <c r="MWR119" s="215"/>
      <c r="MWS119" s="215"/>
      <c r="MWT119" s="215"/>
      <c r="MWU119" s="215"/>
      <c r="MWV119" s="215"/>
      <c r="MWW119" s="215"/>
      <c r="MWX119" s="215"/>
      <c r="MWY119" s="215"/>
      <c r="MWZ119" s="215"/>
      <c r="MXA119" s="215"/>
      <c r="MXB119" s="215"/>
      <c r="MXC119" s="215"/>
      <c r="MXD119" s="215"/>
      <c r="MXE119" s="215"/>
      <c r="MXF119" s="215"/>
      <c r="MXG119" s="215"/>
      <c r="MXH119" s="215"/>
      <c r="MXI119" s="215"/>
      <c r="MXJ119" s="215"/>
      <c r="MXK119" s="215"/>
      <c r="MXL119" s="215"/>
      <c r="MXM119" s="215"/>
      <c r="MXN119" s="215"/>
      <c r="MXO119" s="215"/>
      <c r="MXP119" s="215"/>
      <c r="MXQ119" s="215"/>
      <c r="MXR119" s="215"/>
      <c r="MXS119" s="215"/>
      <c r="MXT119" s="215"/>
      <c r="MXU119" s="215"/>
      <c r="MXV119" s="215"/>
      <c r="MXW119" s="215"/>
      <c r="MXX119" s="215"/>
      <c r="MXY119" s="215"/>
      <c r="MXZ119" s="215"/>
      <c r="MYA119" s="215"/>
      <c r="MYB119" s="215"/>
      <c r="MYC119" s="215"/>
      <c r="MYD119" s="215"/>
      <c r="MYE119" s="215"/>
      <c r="MYF119" s="215"/>
      <c r="MYG119" s="215"/>
      <c r="MYH119" s="215"/>
      <c r="MYI119" s="215"/>
      <c r="MYJ119" s="215"/>
      <c r="MYK119" s="215"/>
      <c r="MYL119" s="215"/>
      <c r="MYM119" s="215"/>
      <c r="MYN119" s="215"/>
      <c r="MYO119" s="215"/>
      <c r="MYP119" s="215"/>
      <c r="MYQ119" s="215"/>
      <c r="MYR119" s="215"/>
      <c r="MYS119" s="215"/>
      <c r="MYT119" s="215"/>
      <c r="MYU119" s="215"/>
      <c r="MYV119" s="215"/>
      <c r="MYW119" s="215"/>
      <c r="MYX119" s="215"/>
      <c r="MYY119" s="215"/>
      <c r="MYZ119" s="215"/>
      <c r="MZA119" s="215"/>
      <c r="MZB119" s="215"/>
      <c r="MZC119" s="215"/>
      <c r="MZD119" s="215"/>
      <c r="MZE119" s="215"/>
      <c r="MZF119" s="215"/>
      <c r="MZG119" s="215"/>
      <c r="MZH119" s="215"/>
      <c r="MZI119" s="215"/>
      <c r="MZJ119" s="215"/>
      <c r="MZK119" s="215"/>
      <c r="MZL119" s="215"/>
      <c r="MZM119" s="215"/>
      <c r="MZN119" s="215"/>
      <c r="MZO119" s="215"/>
      <c r="MZP119" s="215"/>
      <c r="MZQ119" s="215"/>
      <c r="MZR119" s="215"/>
      <c r="MZS119" s="215"/>
      <c r="MZT119" s="215"/>
      <c r="MZU119" s="215"/>
      <c r="MZV119" s="215"/>
      <c r="MZW119" s="215"/>
      <c r="MZX119" s="215"/>
      <c r="MZY119" s="215"/>
      <c r="MZZ119" s="215"/>
      <c r="NAA119" s="215"/>
      <c r="NAB119" s="215"/>
      <c r="NAC119" s="215"/>
      <c r="NAD119" s="215"/>
      <c r="NAE119" s="215"/>
      <c r="NAF119" s="215"/>
      <c r="NAG119" s="215"/>
      <c r="NAH119" s="215"/>
      <c r="NAI119" s="215"/>
      <c r="NAJ119" s="215"/>
      <c r="NAK119" s="215"/>
      <c r="NAL119" s="215"/>
      <c r="NAM119" s="215"/>
      <c r="NAN119" s="215"/>
      <c r="NAO119" s="215"/>
      <c r="NAP119" s="215"/>
      <c r="NAQ119" s="215"/>
      <c r="NAR119" s="215"/>
      <c r="NAS119" s="215"/>
      <c r="NAT119" s="215"/>
      <c r="NAU119" s="215"/>
      <c r="NAV119" s="215"/>
      <c r="NAW119" s="215"/>
      <c r="NAX119" s="215"/>
      <c r="NAY119" s="215"/>
      <c r="NAZ119" s="215"/>
      <c r="NBA119" s="215"/>
      <c r="NBB119" s="215"/>
      <c r="NBC119" s="215"/>
      <c r="NBD119" s="215"/>
      <c r="NBE119" s="215"/>
      <c r="NBF119" s="215"/>
      <c r="NBG119" s="215"/>
      <c r="NBH119" s="215"/>
      <c r="NBI119" s="215"/>
      <c r="NBJ119" s="215"/>
      <c r="NBK119" s="215"/>
      <c r="NBL119" s="215"/>
      <c r="NBM119" s="215"/>
      <c r="NBN119" s="215"/>
      <c r="NBO119" s="215"/>
      <c r="NBP119" s="215"/>
      <c r="NBQ119" s="215"/>
      <c r="NBR119" s="215"/>
      <c r="NBS119" s="215"/>
      <c r="NBT119" s="215"/>
      <c r="NBU119" s="215"/>
      <c r="NBV119" s="215"/>
      <c r="NBW119" s="215"/>
      <c r="NBX119" s="215"/>
      <c r="NBY119" s="215"/>
      <c r="NBZ119" s="215"/>
      <c r="NCA119" s="215"/>
      <c r="NCB119" s="215"/>
      <c r="NCC119" s="215"/>
      <c r="NCD119" s="215"/>
      <c r="NCE119" s="215"/>
      <c r="NCF119" s="215"/>
      <c r="NCG119" s="215"/>
      <c r="NCH119" s="215"/>
      <c r="NCI119" s="215"/>
      <c r="NCJ119" s="215"/>
      <c r="NCK119" s="215"/>
      <c r="NCL119" s="215"/>
      <c r="NCM119" s="215"/>
      <c r="NCN119" s="215"/>
      <c r="NCO119" s="215"/>
      <c r="NCP119" s="215"/>
      <c r="NCQ119" s="215"/>
      <c r="NCR119" s="215"/>
      <c r="NCS119" s="215"/>
      <c r="NCT119" s="215"/>
      <c r="NCU119" s="215"/>
      <c r="NCV119" s="215"/>
      <c r="NCW119" s="215"/>
      <c r="NCX119" s="215"/>
      <c r="NCY119" s="215"/>
      <c r="NCZ119" s="215"/>
      <c r="NDA119" s="215"/>
      <c r="NDB119" s="215"/>
      <c r="NDC119" s="215"/>
      <c r="NDD119" s="215"/>
      <c r="NDE119" s="215"/>
      <c r="NDF119" s="215"/>
      <c r="NDG119" s="215"/>
      <c r="NDH119" s="215"/>
      <c r="NDI119" s="215"/>
      <c r="NDJ119" s="215"/>
      <c r="NDK119" s="215"/>
      <c r="NDL119" s="215"/>
      <c r="NDM119" s="215"/>
      <c r="NDN119" s="215"/>
      <c r="NDO119" s="215"/>
      <c r="NDP119" s="215"/>
      <c r="NDQ119" s="215"/>
      <c r="NDR119" s="215"/>
      <c r="NDS119" s="215"/>
      <c r="NDT119" s="215"/>
      <c r="NDU119" s="215"/>
      <c r="NDV119" s="215"/>
      <c r="NDW119" s="215"/>
      <c r="NDX119" s="215"/>
      <c r="NDY119" s="215"/>
      <c r="NDZ119" s="215"/>
      <c r="NEA119" s="215"/>
      <c r="NEB119" s="215"/>
      <c r="NEC119" s="215"/>
      <c r="NED119" s="215"/>
      <c r="NEE119" s="215"/>
      <c r="NEF119" s="215"/>
      <c r="NEG119" s="215"/>
      <c r="NEH119" s="215"/>
      <c r="NEI119" s="215"/>
      <c r="NEJ119" s="215"/>
      <c r="NEK119" s="215"/>
      <c r="NEL119" s="215"/>
      <c r="NEM119" s="215"/>
      <c r="NEN119" s="215"/>
      <c r="NEO119" s="215"/>
      <c r="NEP119" s="215"/>
      <c r="NEQ119" s="215"/>
      <c r="NER119" s="215"/>
      <c r="NES119" s="215"/>
      <c r="NET119" s="215"/>
      <c r="NEU119" s="215"/>
      <c r="NEV119" s="215"/>
      <c r="NEW119" s="215"/>
      <c r="NEX119" s="215"/>
      <c r="NEY119" s="215"/>
      <c r="NEZ119" s="215"/>
      <c r="NFA119" s="215"/>
      <c r="NFB119" s="215"/>
      <c r="NFC119" s="215"/>
      <c r="NFD119" s="215"/>
      <c r="NFE119" s="215"/>
      <c r="NFF119" s="215"/>
      <c r="NFG119" s="215"/>
      <c r="NFH119" s="215"/>
      <c r="NFI119" s="215"/>
      <c r="NFJ119" s="215"/>
      <c r="NFK119" s="215"/>
      <c r="NFL119" s="215"/>
      <c r="NFM119" s="215"/>
      <c r="NFN119" s="215"/>
      <c r="NFO119" s="215"/>
      <c r="NFP119" s="215"/>
      <c r="NFQ119" s="215"/>
      <c r="NFR119" s="215"/>
      <c r="NFS119" s="215"/>
      <c r="NFT119" s="215"/>
      <c r="NFU119" s="215"/>
      <c r="NFV119" s="215"/>
      <c r="NFW119" s="215"/>
      <c r="NFX119" s="215"/>
      <c r="NFY119" s="215"/>
      <c r="NFZ119" s="215"/>
      <c r="NGA119" s="215"/>
      <c r="NGB119" s="215"/>
      <c r="NGC119" s="215"/>
      <c r="NGD119" s="215"/>
      <c r="NGE119" s="215"/>
      <c r="NGF119" s="215"/>
      <c r="NGG119" s="215"/>
      <c r="NGH119" s="215"/>
      <c r="NGI119" s="215"/>
      <c r="NGJ119" s="215"/>
      <c r="NGK119" s="215"/>
      <c r="NGL119" s="215"/>
      <c r="NGM119" s="215"/>
      <c r="NGN119" s="215"/>
      <c r="NGO119" s="215"/>
      <c r="NGP119" s="215"/>
      <c r="NGQ119" s="215"/>
      <c r="NGR119" s="215"/>
      <c r="NGS119" s="215"/>
      <c r="NGT119" s="215"/>
      <c r="NGU119" s="215"/>
      <c r="NGV119" s="215"/>
      <c r="NGW119" s="215"/>
      <c r="NGX119" s="215"/>
      <c r="NGY119" s="215"/>
      <c r="NGZ119" s="215"/>
      <c r="NHA119" s="215"/>
      <c r="NHB119" s="215"/>
      <c r="NHC119" s="215"/>
      <c r="NHD119" s="215"/>
      <c r="NHE119" s="215"/>
      <c r="NHF119" s="215"/>
      <c r="NHG119" s="215"/>
      <c r="NHH119" s="215"/>
      <c r="NHI119" s="215"/>
      <c r="NHJ119" s="215"/>
      <c r="NHK119" s="215"/>
      <c r="NHL119" s="215"/>
      <c r="NHM119" s="215"/>
      <c r="NHN119" s="215"/>
      <c r="NHO119" s="215"/>
      <c r="NHP119" s="215"/>
      <c r="NHQ119" s="215"/>
      <c r="NHR119" s="215"/>
      <c r="NHS119" s="215"/>
      <c r="NHT119" s="215"/>
      <c r="NHU119" s="215"/>
      <c r="NHV119" s="215"/>
      <c r="NHW119" s="215"/>
      <c r="NHX119" s="215"/>
      <c r="NHY119" s="215"/>
      <c r="NHZ119" s="215"/>
      <c r="NIA119" s="215"/>
      <c r="NIB119" s="215"/>
      <c r="NIC119" s="215"/>
      <c r="NID119" s="215"/>
      <c r="NIE119" s="215"/>
      <c r="NIF119" s="215"/>
      <c r="NIG119" s="215"/>
      <c r="NIH119" s="215"/>
      <c r="NII119" s="215"/>
      <c r="NIJ119" s="215"/>
      <c r="NIK119" s="215"/>
      <c r="NIL119" s="215"/>
      <c r="NIM119" s="215"/>
      <c r="NIN119" s="215"/>
      <c r="NIO119" s="215"/>
      <c r="NIP119" s="215"/>
      <c r="NIQ119" s="215"/>
      <c r="NIR119" s="215"/>
      <c r="NIS119" s="215"/>
      <c r="NIT119" s="215"/>
      <c r="NIU119" s="215"/>
      <c r="NIV119" s="215"/>
      <c r="NIW119" s="215"/>
      <c r="NIX119" s="215"/>
      <c r="NIY119" s="215"/>
      <c r="NIZ119" s="215"/>
      <c r="NJA119" s="215"/>
      <c r="NJB119" s="215"/>
      <c r="NJC119" s="215"/>
      <c r="NJD119" s="215"/>
      <c r="NJE119" s="215"/>
      <c r="NJF119" s="215"/>
      <c r="NJG119" s="215"/>
      <c r="NJH119" s="215"/>
      <c r="NJI119" s="215"/>
      <c r="NJJ119" s="215"/>
      <c r="NJK119" s="215"/>
      <c r="NJL119" s="215"/>
      <c r="NJM119" s="215"/>
      <c r="NJN119" s="215"/>
      <c r="NJO119" s="215"/>
      <c r="NJP119" s="215"/>
      <c r="NJQ119" s="215"/>
      <c r="NJR119" s="215"/>
      <c r="NJS119" s="215"/>
      <c r="NJT119" s="215"/>
      <c r="NJU119" s="215"/>
      <c r="NJV119" s="215"/>
      <c r="NJW119" s="215"/>
      <c r="NJX119" s="215"/>
      <c r="NJY119" s="215"/>
      <c r="NJZ119" s="215"/>
      <c r="NKA119" s="215"/>
      <c r="NKB119" s="215"/>
      <c r="NKC119" s="215"/>
      <c r="NKD119" s="215"/>
      <c r="NKE119" s="215"/>
      <c r="NKF119" s="215"/>
      <c r="NKG119" s="215"/>
      <c r="NKH119" s="215"/>
      <c r="NKI119" s="215"/>
      <c r="NKJ119" s="215"/>
      <c r="NKK119" s="215"/>
      <c r="NKL119" s="215"/>
      <c r="NKM119" s="215"/>
      <c r="NKN119" s="215"/>
      <c r="NKO119" s="215"/>
      <c r="NKP119" s="215"/>
      <c r="NKQ119" s="215"/>
      <c r="NKR119" s="215"/>
      <c r="NKS119" s="215"/>
      <c r="NKT119" s="215"/>
      <c r="NKU119" s="215"/>
      <c r="NKV119" s="215"/>
      <c r="NKW119" s="215"/>
      <c r="NKX119" s="215"/>
      <c r="NKY119" s="215"/>
      <c r="NKZ119" s="215"/>
      <c r="NLA119" s="215"/>
      <c r="NLB119" s="215"/>
      <c r="NLC119" s="215"/>
      <c r="NLD119" s="215"/>
      <c r="NLE119" s="215"/>
      <c r="NLF119" s="215"/>
      <c r="NLG119" s="215"/>
      <c r="NLH119" s="215"/>
      <c r="NLI119" s="215"/>
      <c r="NLJ119" s="215"/>
      <c r="NLK119" s="215"/>
      <c r="NLL119" s="215"/>
      <c r="NLM119" s="215"/>
      <c r="NLN119" s="215"/>
      <c r="NLO119" s="215"/>
      <c r="NLP119" s="215"/>
      <c r="NLQ119" s="215"/>
      <c r="NLR119" s="215"/>
      <c r="NLS119" s="215"/>
      <c r="NLT119" s="215"/>
      <c r="NLU119" s="215"/>
      <c r="NLV119" s="215"/>
      <c r="NLW119" s="215"/>
      <c r="NLX119" s="215"/>
      <c r="NLY119" s="215"/>
      <c r="NLZ119" s="215"/>
      <c r="NMA119" s="215"/>
      <c r="NMB119" s="215"/>
      <c r="NMC119" s="215"/>
      <c r="NMD119" s="215"/>
      <c r="NME119" s="215"/>
      <c r="NMF119" s="215"/>
      <c r="NMG119" s="215"/>
      <c r="NMH119" s="215"/>
      <c r="NMI119" s="215"/>
      <c r="NMJ119" s="215"/>
      <c r="NMK119" s="215"/>
      <c r="NML119" s="215"/>
      <c r="NMM119" s="215"/>
      <c r="NMN119" s="215"/>
      <c r="NMO119" s="215"/>
      <c r="NMP119" s="215"/>
      <c r="NMQ119" s="215"/>
      <c r="NMR119" s="215"/>
      <c r="NMS119" s="215"/>
      <c r="NMT119" s="215"/>
      <c r="NMU119" s="215"/>
      <c r="NMV119" s="215"/>
      <c r="NMW119" s="215"/>
      <c r="NMX119" s="215"/>
      <c r="NMY119" s="215"/>
      <c r="NMZ119" s="215"/>
      <c r="NNA119" s="215"/>
      <c r="NNB119" s="215"/>
      <c r="NNC119" s="215"/>
      <c r="NND119" s="215"/>
      <c r="NNE119" s="215"/>
      <c r="NNF119" s="215"/>
      <c r="NNG119" s="215"/>
      <c r="NNH119" s="215"/>
      <c r="NNI119" s="215"/>
      <c r="NNJ119" s="215"/>
      <c r="NNK119" s="215"/>
      <c r="NNL119" s="215"/>
      <c r="NNM119" s="215"/>
      <c r="NNN119" s="215"/>
      <c r="NNO119" s="215"/>
      <c r="NNP119" s="215"/>
      <c r="NNQ119" s="215"/>
      <c r="NNR119" s="215"/>
      <c r="NNS119" s="215"/>
      <c r="NNT119" s="215"/>
      <c r="NNU119" s="215"/>
      <c r="NNV119" s="215"/>
      <c r="NNW119" s="215"/>
      <c r="NNX119" s="215"/>
      <c r="NNY119" s="215"/>
      <c r="NNZ119" s="215"/>
      <c r="NOA119" s="215"/>
      <c r="NOB119" s="215"/>
      <c r="NOC119" s="215"/>
      <c r="NOD119" s="215"/>
      <c r="NOE119" s="215"/>
      <c r="NOF119" s="215"/>
      <c r="NOG119" s="215"/>
      <c r="NOH119" s="215"/>
      <c r="NOI119" s="215"/>
      <c r="NOJ119" s="215"/>
      <c r="NOK119" s="215"/>
      <c r="NOL119" s="215"/>
      <c r="NOM119" s="215"/>
      <c r="NON119" s="215"/>
      <c r="NOO119" s="215"/>
      <c r="NOP119" s="215"/>
      <c r="NOQ119" s="215"/>
      <c r="NOR119" s="215"/>
      <c r="NOS119" s="215"/>
      <c r="NOT119" s="215"/>
      <c r="NOU119" s="215"/>
      <c r="NOV119" s="215"/>
      <c r="NOW119" s="215"/>
      <c r="NOX119" s="215"/>
      <c r="NOY119" s="215"/>
      <c r="NOZ119" s="215"/>
      <c r="NPA119" s="215"/>
      <c r="NPB119" s="215"/>
      <c r="NPC119" s="215"/>
      <c r="NPD119" s="215"/>
      <c r="NPE119" s="215"/>
      <c r="NPF119" s="215"/>
      <c r="NPG119" s="215"/>
      <c r="NPH119" s="215"/>
      <c r="NPI119" s="215"/>
      <c r="NPJ119" s="215"/>
      <c r="NPK119" s="215"/>
      <c r="NPL119" s="215"/>
      <c r="NPM119" s="215"/>
      <c r="NPN119" s="215"/>
      <c r="NPO119" s="215"/>
      <c r="NPP119" s="215"/>
      <c r="NPQ119" s="215"/>
      <c r="NPR119" s="215"/>
      <c r="NPS119" s="215"/>
      <c r="NPT119" s="215"/>
      <c r="NPU119" s="215"/>
      <c r="NPV119" s="215"/>
      <c r="NPW119" s="215"/>
      <c r="NPX119" s="215"/>
      <c r="NPY119" s="215"/>
      <c r="NPZ119" s="215"/>
      <c r="NQA119" s="215"/>
      <c r="NQB119" s="215"/>
      <c r="NQC119" s="215"/>
      <c r="NQD119" s="215"/>
      <c r="NQE119" s="215"/>
      <c r="NQF119" s="215"/>
      <c r="NQG119" s="215"/>
      <c r="NQH119" s="215"/>
      <c r="NQI119" s="215"/>
      <c r="NQJ119" s="215"/>
      <c r="NQK119" s="215"/>
      <c r="NQL119" s="215"/>
      <c r="NQM119" s="215"/>
      <c r="NQN119" s="215"/>
      <c r="NQO119" s="215"/>
      <c r="NQP119" s="215"/>
      <c r="NQQ119" s="215"/>
      <c r="NQR119" s="215"/>
      <c r="NQS119" s="215"/>
      <c r="NQT119" s="215"/>
      <c r="NQU119" s="215"/>
      <c r="NQV119" s="215"/>
      <c r="NQW119" s="215"/>
      <c r="NQX119" s="215"/>
      <c r="NQY119" s="215"/>
      <c r="NQZ119" s="215"/>
      <c r="NRA119" s="215"/>
      <c r="NRB119" s="215"/>
      <c r="NRC119" s="215"/>
      <c r="NRD119" s="215"/>
      <c r="NRE119" s="215"/>
      <c r="NRF119" s="215"/>
      <c r="NRG119" s="215"/>
      <c r="NRH119" s="215"/>
      <c r="NRI119" s="215"/>
      <c r="NRJ119" s="215"/>
      <c r="NRK119" s="215"/>
      <c r="NRL119" s="215"/>
      <c r="NRM119" s="215"/>
      <c r="NRN119" s="215"/>
      <c r="NRO119" s="215"/>
      <c r="NRP119" s="215"/>
      <c r="NRQ119" s="215"/>
      <c r="NRR119" s="215"/>
      <c r="NRS119" s="215"/>
      <c r="NRT119" s="215"/>
      <c r="NRU119" s="215"/>
      <c r="NRV119" s="215"/>
      <c r="NRW119" s="215"/>
      <c r="NRX119" s="215"/>
      <c r="NRY119" s="215"/>
      <c r="NRZ119" s="215"/>
      <c r="NSA119" s="215"/>
      <c r="NSB119" s="215"/>
      <c r="NSC119" s="215"/>
      <c r="NSD119" s="215"/>
      <c r="NSE119" s="215"/>
      <c r="NSF119" s="215"/>
      <c r="NSG119" s="215"/>
      <c r="NSH119" s="215"/>
      <c r="NSI119" s="215"/>
      <c r="NSJ119" s="215"/>
      <c r="NSK119" s="215"/>
      <c r="NSL119" s="215"/>
      <c r="NSM119" s="215"/>
      <c r="NSN119" s="215"/>
      <c r="NSO119" s="215"/>
      <c r="NSP119" s="215"/>
      <c r="NSQ119" s="215"/>
      <c r="NSR119" s="215"/>
      <c r="NSS119" s="215"/>
      <c r="NST119" s="215"/>
      <c r="NSU119" s="215"/>
      <c r="NSV119" s="215"/>
      <c r="NSW119" s="215"/>
      <c r="NSX119" s="215"/>
      <c r="NSY119" s="215"/>
      <c r="NSZ119" s="215"/>
      <c r="NTA119" s="215"/>
      <c r="NTB119" s="215"/>
      <c r="NTC119" s="215"/>
      <c r="NTD119" s="215"/>
      <c r="NTE119" s="215"/>
      <c r="NTF119" s="215"/>
      <c r="NTG119" s="215"/>
      <c r="NTH119" s="215"/>
      <c r="NTI119" s="215"/>
      <c r="NTJ119" s="215"/>
      <c r="NTK119" s="215"/>
      <c r="NTL119" s="215"/>
      <c r="NTM119" s="215"/>
      <c r="NTN119" s="215"/>
      <c r="NTO119" s="215"/>
      <c r="NTP119" s="215"/>
      <c r="NTQ119" s="215"/>
      <c r="NTR119" s="215"/>
      <c r="NTS119" s="215"/>
      <c r="NTT119" s="215"/>
      <c r="NTU119" s="215"/>
      <c r="NTV119" s="215"/>
      <c r="NTW119" s="215"/>
      <c r="NTX119" s="215"/>
      <c r="NTY119" s="215"/>
      <c r="NTZ119" s="215"/>
      <c r="NUA119" s="215"/>
      <c r="NUB119" s="215"/>
      <c r="NUC119" s="215"/>
      <c r="NUD119" s="215"/>
      <c r="NUE119" s="215"/>
      <c r="NUF119" s="215"/>
      <c r="NUG119" s="215"/>
      <c r="NUH119" s="215"/>
      <c r="NUI119" s="215"/>
      <c r="NUJ119" s="215"/>
      <c r="NUK119" s="215"/>
      <c r="NUL119" s="215"/>
      <c r="NUM119" s="215"/>
      <c r="NUN119" s="215"/>
      <c r="NUO119" s="215"/>
      <c r="NUP119" s="215"/>
      <c r="NUQ119" s="215"/>
      <c r="NUR119" s="215"/>
      <c r="NUS119" s="215"/>
      <c r="NUT119" s="215"/>
      <c r="NUU119" s="215"/>
      <c r="NUV119" s="215"/>
      <c r="NUW119" s="215"/>
      <c r="NUX119" s="215"/>
      <c r="NUY119" s="215"/>
      <c r="NUZ119" s="215"/>
      <c r="NVA119" s="215"/>
      <c r="NVB119" s="215"/>
      <c r="NVC119" s="215"/>
      <c r="NVD119" s="215"/>
      <c r="NVE119" s="215"/>
      <c r="NVF119" s="215"/>
      <c r="NVG119" s="215"/>
      <c r="NVH119" s="215"/>
      <c r="NVI119" s="215"/>
      <c r="NVJ119" s="215"/>
      <c r="NVK119" s="215"/>
      <c r="NVL119" s="215"/>
      <c r="NVM119" s="215"/>
      <c r="NVN119" s="215"/>
      <c r="NVO119" s="215"/>
      <c r="NVP119" s="215"/>
      <c r="NVQ119" s="215"/>
      <c r="NVR119" s="215"/>
      <c r="NVS119" s="215"/>
      <c r="NVT119" s="215"/>
      <c r="NVU119" s="215"/>
      <c r="NVV119" s="215"/>
      <c r="NVW119" s="215"/>
      <c r="NVX119" s="215"/>
      <c r="NVY119" s="215"/>
      <c r="NVZ119" s="215"/>
      <c r="NWA119" s="215"/>
      <c r="NWB119" s="215"/>
      <c r="NWC119" s="215"/>
      <c r="NWD119" s="215"/>
      <c r="NWE119" s="215"/>
      <c r="NWF119" s="215"/>
      <c r="NWG119" s="215"/>
      <c r="NWH119" s="215"/>
      <c r="NWI119" s="215"/>
      <c r="NWJ119" s="215"/>
      <c r="NWK119" s="215"/>
      <c r="NWL119" s="215"/>
      <c r="NWM119" s="215"/>
      <c r="NWN119" s="215"/>
      <c r="NWO119" s="215"/>
      <c r="NWP119" s="215"/>
      <c r="NWQ119" s="215"/>
      <c r="NWR119" s="215"/>
      <c r="NWS119" s="215"/>
      <c r="NWT119" s="215"/>
      <c r="NWU119" s="215"/>
      <c r="NWV119" s="215"/>
      <c r="NWW119" s="215"/>
      <c r="NWX119" s="215"/>
      <c r="NWY119" s="215"/>
      <c r="NWZ119" s="215"/>
      <c r="NXA119" s="215"/>
      <c r="NXB119" s="215"/>
      <c r="NXC119" s="215"/>
      <c r="NXD119" s="215"/>
      <c r="NXE119" s="215"/>
      <c r="NXF119" s="215"/>
      <c r="NXG119" s="215"/>
      <c r="NXH119" s="215"/>
      <c r="NXI119" s="215"/>
      <c r="NXJ119" s="215"/>
      <c r="NXK119" s="215"/>
      <c r="NXL119" s="215"/>
      <c r="NXM119" s="215"/>
      <c r="NXN119" s="215"/>
      <c r="NXO119" s="215"/>
      <c r="NXP119" s="215"/>
      <c r="NXQ119" s="215"/>
      <c r="NXR119" s="215"/>
      <c r="NXS119" s="215"/>
      <c r="NXT119" s="215"/>
      <c r="NXU119" s="215"/>
      <c r="NXV119" s="215"/>
      <c r="NXW119" s="215"/>
      <c r="NXX119" s="215"/>
      <c r="NXY119" s="215"/>
      <c r="NXZ119" s="215"/>
      <c r="NYA119" s="215"/>
      <c r="NYB119" s="215"/>
      <c r="NYC119" s="215"/>
      <c r="NYD119" s="215"/>
      <c r="NYE119" s="215"/>
      <c r="NYF119" s="215"/>
      <c r="NYG119" s="215"/>
      <c r="NYH119" s="215"/>
      <c r="NYI119" s="215"/>
      <c r="NYJ119" s="215"/>
      <c r="NYK119" s="215"/>
      <c r="NYL119" s="215"/>
      <c r="NYM119" s="215"/>
      <c r="NYN119" s="215"/>
      <c r="NYO119" s="215"/>
      <c r="NYP119" s="215"/>
      <c r="NYQ119" s="215"/>
      <c r="NYR119" s="215"/>
      <c r="NYS119" s="215"/>
      <c r="NYT119" s="215"/>
      <c r="NYU119" s="215"/>
      <c r="NYV119" s="215"/>
      <c r="NYW119" s="215"/>
      <c r="NYX119" s="215"/>
      <c r="NYY119" s="215"/>
      <c r="NYZ119" s="215"/>
      <c r="NZA119" s="215"/>
      <c r="NZB119" s="215"/>
      <c r="NZC119" s="215"/>
      <c r="NZD119" s="215"/>
      <c r="NZE119" s="215"/>
      <c r="NZF119" s="215"/>
      <c r="NZG119" s="215"/>
      <c r="NZH119" s="215"/>
      <c r="NZI119" s="215"/>
      <c r="NZJ119" s="215"/>
      <c r="NZK119" s="215"/>
      <c r="NZL119" s="215"/>
      <c r="NZM119" s="215"/>
      <c r="NZN119" s="215"/>
      <c r="NZO119" s="215"/>
      <c r="NZP119" s="215"/>
      <c r="NZQ119" s="215"/>
      <c r="NZR119" s="215"/>
      <c r="NZS119" s="215"/>
      <c r="NZT119" s="215"/>
      <c r="NZU119" s="215"/>
      <c r="NZV119" s="215"/>
      <c r="NZW119" s="215"/>
      <c r="NZX119" s="215"/>
      <c r="NZY119" s="215"/>
      <c r="NZZ119" s="215"/>
      <c r="OAA119" s="215"/>
      <c r="OAB119" s="215"/>
      <c r="OAC119" s="215"/>
      <c r="OAD119" s="215"/>
      <c r="OAE119" s="215"/>
      <c r="OAF119" s="215"/>
      <c r="OAG119" s="215"/>
      <c r="OAH119" s="215"/>
      <c r="OAI119" s="215"/>
      <c r="OAJ119" s="215"/>
      <c r="OAK119" s="215"/>
      <c r="OAL119" s="215"/>
      <c r="OAM119" s="215"/>
      <c r="OAN119" s="215"/>
      <c r="OAO119" s="215"/>
      <c r="OAP119" s="215"/>
      <c r="OAQ119" s="215"/>
      <c r="OAR119" s="215"/>
      <c r="OAS119" s="215"/>
      <c r="OAT119" s="215"/>
      <c r="OAU119" s="215"/>
      <c r="OAV119" s="215"/>
      <c r="OAW119" s="215"/>
      <c r="OAX119" s="215"/>
      <c r="OAY119" s="215"/>
      <c r="OAZ119" s="215"/>
      <c r="OBA119" s="215"/>
      <c r="OBB119" s="215"/>
      <c r="OBC119" s="215"/>
      <c r="OBD119" s="215"/>
      <c r="OBE119" s="215"/>
      <c r="OBF119" s="215"/>
      <c r="OBG119" s="215"/>
      <c r="OBH119" s="215"/>
      <c r="OBI119" s="215"/>
      <c r="OBJ119" s="215"/>
      <c r="OBK119" s="215"/>
      <c r="OBL119" s="215"/>
      <c r="OBM119" s="215"/>
      <c r="OBN119" s="215"/>
      <c r="OBO119" s="215"/>
      <c r="OBP119" s="215"/>
      <c r="OBQ119" s="215"/>
      <c r="OBR119" s="215"/>
      <c r="OBS119" s="215"/>
      <c r="OBT119" s="215"/>
      <c r="OBU119" s="215"/>
      <c r="OBV119" s="215"/>
      <c r="OBW119" s="215"/>
      <c r="OBX119" s="215"/>
      <c r="OBY119" s="215"/>
      <c r="OBZ119" s="215"/>
      <c r="OCA119" s="215"/>
      <c r="OCB119" s="215"/>
      <c r="OCC119" s="215"/>
      <c r="OCD119" s="215"/>
      <c r="OCE119" s="215"/>
      <c r="OCF119" s="215"/>
      <c r="OCG119" s="215"/>
      <c r="OCH119" s="215"/>
      <c r="OCI119" s="215"/>
      <c r="OCJ119" s="215"/>
      <c r="OCK119" s="215"/>
      <c r="OCL119" s="215"/>
      <c r="OCM119" s="215"/>
      <c r="OCN119" s="215"/>
      <c r="OCO119" s="215"/>
      <c r="OCP119" s="215"/>
      <c r="OCQ119" s="215"/>
      <c r="OCR119" s="215"/>
      <c r="OCS119" s="215"/>
      <c r="OCT119" s="215"/>
      <c r="OCU119" s="215"/>
      <c r="OCV119" s="215"/>
      <c r="OCW119" s="215"/>
      <c r="OCX119" s="215"/>
      <c r="OCY119" s="215"/>
      <c r="OCZ119" s="215"/>
      <c r="ODA119" s="215"/>
      <c r="ODB119" s="215"/>
      <c r="ODC119" s="215"/>
      <c r="ODD119" s="215"/>
      <c r="ODE119" s="215"/>
      <c r="ODF119" s="215"/>
      <c r="ODG119" s="215"/>
      <c r="ODH119" s="215"/>
      <c r="ODI119" s="215"/>
      <c r="ODJ119" s="215"/>
      <c r="ODK119" s="215"/>
      <c r="ODL119" s="215"/>
      <c r="ODM119" s="215"/>
      <c r="ODN119" s="215"/>
      <c r="ODO119" s="215"/>
      <c r="ODP119" s="215"/>
      <c r="ODQ119" s="215"/>
      <c r="ODR119" s="215"/>
      <c r="ODS119" s="215"/>
      <c r="ODT119" s="215"/>
      <c r="ODU119" s="215"/>
      <c r="ODV119" s="215"/>
      <c r="ODW119" s="215"/>
      <c r="ODX119" s="215"/>
      <c r="ODY119" s="215"/>
      <c r="ODZ119" s="215"/>
      <c r="OEA119" s="215"/>
      <c r="OEB119" s="215"/>
      <c r="OEC119" s="215"/>
      <c r="OED119" s="215"/>
      <c r="OEE119" s="215"/>
      <c r="OEF119" s="215"/>
      <c r="OEG119" s="215"/>
      <c r="OEH119" s="215"/>
      <c r="OEI119" s="215"/>
      <c r="OEJ119" s="215"/>
      <c r="OEK119" s="215"/>
      <c r="OEL119" s="215"/>
      <c r="OEM119" s="215"/>
      <c r="OEN119" s="215"/>
      <c r="OEO119" s="215"/>
      <c r="OEP119" s="215"/>
      <c r="OEQ119" s="215"/>
      <c r="OER119" s="215"/>
      <c r="OES119" s="215"/>
      <c r="OET119" s="215"/>
      <c r="OEU119" s="215"/>
      <c r="OEV119" s="215"/>
      <c r="OEW119" s="215"/>
      <c r="OEX119" s="215"/>
      <c r="OEY119" s="215"/>
      <c r="OEZ119" s="215"/>
      <c r="OFA119" s="215"/>
      <c r="OFB119" s="215"/>
      <c r="OFC119" s="215"/>
      <c r="OFD119" s="215"/>
      <c r="OFE119" s="215"/>
      <c r="OFF119" s="215"/>
      <c r="OFG119" s="215"/>
      <c r="OFH119" s="215"/>
      <c r="OFI119" s="215"/>
      <c r="OFJ119" s="215"/>
      <c r="OFK119" s="215"/>
      <c r="OFL119" s="215"/>
      <c r="OFM119" s="215"/>
      <c r="OFN119" s="215"/>
      <c r="OFO119" s="215"/>
      <c r="OFP119" s="215"/>
      <c r="OFQ119" s="215"/>
      <c r="OFR119" s="215"/>
      <c r="OFS119" s="215"/>
      <c r="OFT119" s="215"/>
      <c r="OFU119" s="215"/>
      <c r="OFV119" s="215"/>
      <c r="OFW119" s="215"/>
      <c r="OFX119" s="215"/>
      <c r="OFY119" s="215"/>
      <c r="OFZ119" s="215"/>
      <c r="OGA119" s="215"/>
      <c r="OGB119" s="215"/>
      <c r="OGC119" s="215"/>
      <c r="OGD119" s="215"/>
      <c r="OGE119" s="215"/>
      <c r="OGF119" s="215"/>
      <c r="OGG119" s="215"/>
      <c r="OGH119" s="215"/>
      <c r="OGI119" s="215"/>
      <c r="OGJ119" s="215"/>
      <c r="OGK119" s="215"/>
      <c r="OGL119" s="215"/>
      <c r="OGM119" s="215"/>
      <c r="OGN119" s="215"/>
      <c r="OGO119" s="215"/>
      <c r="OGP119" s="215"/>
      <c r="OGQ119" s="215"/>
      <c r="OGR119" s="215"/>
      <c r="OGS119" s="215"/>
      <c r="OGT119" s="215"/>
      <c r="OGU119" s="215"/>
      <c r="OGV119" s="215"/>
      <c r="OGW119" s="215"/>
      <c r="OGX119" s="215"/>
      <c r="OGY119" s="215"/>
      <c r="OGZ119" s="215"/>
      <c r="OHA119" s="215"/>
      <c r="OHB119" s="215"/>
      <c r="OHC119" s="215"/>
      <c r="OHD119" s="215"/>
      <c r="OHE119" s="215"/>
      <c r="OHF119" s="215"/>
      <c r="OHG119" s="215"/>
      <c r="OHH119" s="215"/>
      <c r="OHI119" s="215"/>
      <c r="OHJ119" s="215"/>
      <c r="OHK119" s="215"/>
      <c r="OHL119" s="215"/>
      <c r="OHM119" s="215"/>
      <c r="OHN119" s="215"/>
      <c r="OHO119" s="215"/>
      <c r="OHP119" s="215"/>
      <c r="OHQ119" s="215"/>
      <c r="OHR119" s="215"/>
      <c r="OHS119" s="215"/>
      <c r="OHT119" s="215"/>
      <c r="OHU119" s="215"/>
      <c r="OHV119" s="215"/>
      <c r="OHW119" s="215"/>
      <c r="OHX119" s="215"/>
      <c r="OHY119" s="215"/>
      <c r="OHZ119" s="215"/>
      <c r="OIA119" s="215"/>
      <c r="OIB119" s="215"/>
      <c r="OIC119" s="215"/>
      <c r="OID119" s="215"/>
      <c r="OIE119" s="215"/>
      <c r="OIF119" s="215"/>
      <c r="OIG119" s="215"/>
      <c r="OIH119" s="215"/>
      <c r="OII119" s="215"/>
      <c r="OIJ119" s="215"/>
      <c r="OIK119" s="215"/>
      <c r="OIL119" s="215"/>
      <c r="OIM119" s="215"/>
      <c r="OIN119" s="215"/>
      <c r="OIO119" s="215"/>
      <c r="OIP119" s="215"/>
      <c r="OIQ119" s="215"/>
      <c r="OIR119" s="215"/>
      <c r="OIS119" s="215"/>
      <c r="OIT119" s="215"/>
      <c r="OIU119" s="215"/>
      <c r="OIV119" s="215"/>
      <c r="OIW119" s="215"/>
      <c r="OIX119" s="215"/>
      <c r="OIY119" s="215"/>
      <c r="OIZ119" s="215"/>
      <c r="OJA119" s="215"/>
      <c r="OJB119" s="215"/>
      <c r="OJC119" s="215"/>
      <c r="OJD119" s="215"/>
      <c r="OJE119" s="215"/>
      <c r="OJF119" s="215"/>
      <c r="OJG119" s="215"/>
      <c r="OJH119" s="215"/>
      <c r="OJI119" s="215"/>
      <c r="OJJ119" s="215"/>
      <c r="OJK119" s="215"/>
      <c r="OJL119" s="215"/>
      <c r="OJM119" s="215"/>
      <c r="OJN119" s="215"/>
      <c r="OJO119" s="215"/>
      <c r="OJP119" s="215"/>
      <c r="OJQ119" s="215"/>
      <c r="OJR119" s="215"/>
      <c r="OJS119" s="215"/>
      <c r="OJT119" s="215"/>
      <c r="OJU119" s="215"/>
      <c r="OJV119" s="215"/>
      <c r="OJW119" s="215"/>
      <c r="OJX119" s="215"/>
      <c r="OJY119" s="215"/>
      <c r="OJZ119" s="215"/>
      <c r="OKA119" s="215"/>
      <c r="OKB119" s="215"/>
      <c r="OKC119" s="215"/>
      <c r="OKD119" s="215"/>
      <c r="OKE119" s="215"/>
      <c r="OKF119" s="215"/>
      <c r="OKG119" s="215"/>
      <c r="OKH119" s="215"/>
      <c r="OKI119" s="215"/>
      <c r="OKJ119" s="215"/>
      <c r="OKK119" s="215"/>
      <c r="OKL119" s="215"/>
      <c r="OKM119" s="215"/>
      <c r="OKN119" s="215"/>
      <c r="OKO119" s="215"/>
      <c r="OKP119" s="215"/>
      <c r="OKQ119" s="215"/>
      <c r="OKR119" s="215"/>
      <c r="OKS119" s="215"/>
      <c r="OKT119" s="215"/>
      <c r="OKU119" s="215"/>
      <c r="OKV119" s="215"/>
      <c r="OKW119" s="215"/>
      <c r="OKX119" s="215"/>
      <c r="OKY119" s="215"/>
      <c r="OKZ119" s="215"/>
      <c r="OLA119" s="215"/>
      <c r="OLB119" s="215"/>
      <c r="OLC119" s="215"/>
      <c r="OLD119" s="215"/>
      <c r="OLE119" s="215"/>
      <c r="OLF119" s="215"/>
      <c r="OLG119" s="215"/>
      <c r="OLH119" s="215"/>
      <c r="OLI119" s="215"/>
      <c r="OLJ119" s="215"/>
      <c r="OLK119" s="215"/>
      <c r="OLL119" s="215"/>
      <c r="OLM119" s="215"/>
      <c r="OLN119" s="215"/>
      <c r="OLO119" s="215"/>
      <c r="OLP119" s="215"/>
      <c r="OLQ119" s="215"/>
      <c r="OLR119" s="215"/>
      <c r="OLS119" s="215"/>
      <c r="OLT119" s="215"/>
      <c r="OLU119" s="215"/>
      <c r="OLV119" s="215"/>
      <c r="OLW119" s="215"/>
      <c r="OLX119" s="215"/>
      <c r="OLY119" s="215"/>
      <c r="OLZ119" s="215"/>
      <c r="OMA119" s="215"/>
      <c r="OMB119" s="215"/>
      <c r="OMC119" s="215"/>
      <c r="OMD119" s="215"/>
      <c r="OME119" s="215"/>
      <c r="OMF119" s="215"/>
      <c r="OMG119" s="215"/>
      <c r="OMH119" s="215"/>
      <c r="OMI119" s="215"/>
      <c r="OMJ119" s="215"/>
      <c r="OMK119" s="215"/>
      <c r="OML119" s="215"/>
      <c r="OMM119" s="215"/>
      <c r="OMN119" s="215"/>
      <c r="OMO119" s="215"/>
      <c r="OMP119" s="215"/>
      <c r="OMQ119" s="215"/>
      <c r="OMR119" s="215"/>
      <c r="OMS119" s="215"/>
      <c r="OMT119" s="215"/>
      <c r="OMU119" s="215"/>
      <c r="OMV119" s="215"/>
      <c r="OMW119" s="215"/>
      <c r="OMX119" s="215"/>
      <c r="OMY119" s="215"/>
      <c r="OMZ119" s="215"/>
      <c r="ONA119" s="215"/>
      <c r="ONB119" s="215"/>
      <c r="ONC119" s="215"/>
      <c r="OND119" s="215"/>
      <c r="ONE119" s="215"/>
      <c r="ONF119" s="215"/>
      <c r="ONG119" s="215"/>
      <c r="ONH119" s="215"/>
      <c r="ONI119" s="215"/>
      <c r="ONJ119" s="215"/>
      <c r="ONK119" s="215"/>
      <c r="ONL119" s="215"/>
      <c r="ONM119" s="215"/>
      <c r="ONN119" s="215"/>
      <c r="ONO119" s="215"/>
      <c r="ONP119" s="215"/>
      <c r="ONQ119" s="215"/>
      <c r="ONR119" s="215"/>
      <c r="ONS119" s="215"/>
      <c r="ONT119" s="215"/>
      <c r="ONU119" s="215"/>
      <c r="ONV119" s="215"/>
      <c r="ONW119" s="215"/>
      <c r="ONX119" s="215"/>
      <c r="ONY119" s="215"/>
      <c r="ONZ119" s="215"/>
      <c r="OOA119" s="215"/>
      <c r="OOB119" s="215"/>
      <c r="OOC119" s="215"/>
      <c r="OOD119" s="215"/>
      <c r="OOE119" s="215"/>
      <c r="OOF119" s="215"/>
      <c r="OOG119" s="215"/>
      <c r="OOH119" s="215"/>
      <c r="OOI119" s="215"/>
      <c r="OOJ119" s="215"/>
      <c r="OOK119" s="215"/>
      <c r="OOL119" s="215"/>
      <c r="OOM119" s="215"/>
      <c r="OON119" s="215"/>
      <c r="OOO119" s="215"/>
      <c r="OOP119" s="215"/>
      <c r="OOQ119" s="215"/>
      <c r="OOR119" s="215"/>
      <c r="OOS119" s="215"/>
      <c r="OOT119" s="215"/>
      <c r="OOU119" s="215"/>
      <c r="OOV119" s="215"/>
      <c r="OOW119" s="215"/>
      <c r="OOX119" s="215"/>
      <c r="OOY119" s="215"/>
      <c r="OOZ119" s="215"/>
      <c r="OPA119" s="215"/>
      <c r="OPB119" s="215"/>
      <c r="OPC119" s="215"/>
      <c r="OPD119" s="215"/>
      <c r="OPE119" s="215"/>
      <c r="OPF119" s="215"/>
      <c r="OPG119" s="215"/>
      <c r="OPH119" s="215"/>
      <c r="OPI119" s="215"/>
      <c r="OPJ119" s="215"/>
      <c r="OPK119" s="215"/>
      <c r="OPL119" s="215"/>
      <c r="OPM119" s="215"/>
      <c r="OPN119" s="215"/>
      <c r="OPO119" s="215"/>
      <c r="OPP119" s="215"/>
      <c r="OPQ119" s="215"/>
      <c r="OPR119" s="215"/>
      <c r="OPS119" s="215"/>
      <c r="OPT119" s="215"/>
      <c r="OPU119" s="215"/>
      <c r="OPV119" s="215"/>
      <c r="OPW119" s="215"/>
      <c r="OPX119" s="215"/>
      <c r="OPY119" s="215"/>
      <c r="OPZ119" s="215"/>
      <c r="OQA119" s="215"/>
      <c r="OQB119" s="215"/>
      <c r="OQC119" s="215"/>
      <c r="OQD119" s="215"/>
      <c r="OQE119" s="215"/>
      <c r="OQF119" s="215"/>
      <c r="OQG119" s="215"/>
      <c r="OQH119" s="215"/>
      <c r="OQI119" s="215"/>
      <c r="OQJ119" s="215"/>
      <c r="OQK119" s="215"/>
      <c r="OQL119" s="215"/>
      <c r="OQM119" s="215"/>
      <c r="OQN119" s="215"/>
      <c r="OQO119" s="215"/>
      <c r="OQP119" s="215"/>
      <c r="OQQ119" s="215"/>
      <c r="OQR119" s="215"/>
      <c r="OQS119" s="215"/>
      <c r="OQT119" s="215"/>
      <c r="OQU119" s="215"/>
      <c r="OQV119" s="215"/>
      <c r="OQW119" s="215"/>
      <c r="OQX119" s="215"/>
      <c r="OQY119" s="215"/>
      <c r="OQZ119" s="215"/>
      <c r="ORA119" s="215"/>
      <c r="ORB119" s="215"/>
      <c r="ORC119" s="215"/>
      <c r="ORD119" s="215"/>
      <c r="ORE119" s="215"/>
      <c r="ORF119" s="215"/>
      <c r="ORG119" s="215"/>
      <c r="ORH119" s="215"/>
      <c r="ORI119" s="215"/>
      <c r="ORJ119" s="215"/>
      <c r="ORK119" s="215"/>
      <c r="ORL119" s="215"/>
      <c r="ORM119" s="215"/>
      <c r="ORN119" s="215"/>
      <c r="ORO119" s="215"/>
      <c r="ORP119" s="215"/>
      <c r="ORQ119" s="215"/>
      <c r="ORR119" s="215"/>
      <c r="ORS119" s="215"/>
      <c r="ORT119" s="215"/>
      <c r="ORU119" s="215"/>
      <c r="ORV119" s="215"/>
      <c r="ORW119" s="215"/>
      <c r="ORX119" s="215"/>
      <c r="ORY119" s="215"/>
      <c r="ORZ119" s="215"/>
      <c r="OSA119" s="215"/>
      <c r="OSB119" s="215"/>
      <c r="OSC119" s="215"/>
      <c r="OSD119" s="215"/>
      <c r="OSE119" s="215"/>
      <c r="OSF119" s="215"/>
      <c r="OSG119" s="215"/>
      <c r="OSH119" s="215"/>
      <c r="OSI119" s="215"/>
      <c r="OSJ119" s="215"/>
      <c r="OSK119" s="215"/>
      <c r="OSL119" s="215"/>
      <c r="OSM119" s="215"/>
      <c r="OSN119" s="215"/>
      <c r="OSO119" s="215"/>
      <c r="OSP119" s="215"/>
      <c r="OSQ119" s="215"/>
      <c r="OSR119" s="215"/>
      <c r="OSS119" s="215"/>
      <c r="OST119" s="215"/>
      <c r="OSU119" s="215"/>
      <c r="OSV119" s="215"/>
      <c r="OSW119" s="215"/>
      <c r="OSX119" s="215"/>
      <c r="OSY119" s="215"/>
      <c r="OSZ119" s="215"/>
      <c r="OTA119" s="215"/>
      <c r="OTB119" s="215"/>
      <c r="OTC119" s="215"/>
      <c r="OTD119" s="215"/>
      <c r="OTE119" s="215"/>
      <c r="OTF119" s="215"/>
      <c r="OTG119" s="215"/>
      <c r="OTH119" s="215"/>
      <c r="OTI119" s="215"/>
      <c r="OTJ119" s="215"/>
      <c r="OTK119" s="215"/>
      <c r="OTL119" s="215"/>
      <c r="OTM119" s="215"/>
      <c r="OTN119" s="215"/>
      <c r="OTO119" s="215"/>
      <c r="OTP119" s="215"/>
      <c r="OTQ119" s="215"/>
      <c r="OTR119" s="215"/>
      <c r="OTS119" s="215"/>
      <c r="OTT119" s="215"/>
      <c r="OTU119" s="215"/>
      <c r="OTV119" s="215"/>
      <c r="OTW119" s="215"/>
      <c r="OTX119" s="215"/>
      <c r="OTY119" s="215"/>
      <c r="OTZ119" s="215"/>
      <c r="OUA119" s="215"/>
      <c r="OUB119" s="215"/>
      <c r="OUC119" s="215"/>
      <c r="OUD119" s="215"/>
      <c r="OUE119" s="215"/>
      <c r="OUF119" s="215"/>
      <c r="OUG119" s="215"/>
      <c r="OUH119" s="215"/>
      <c r="OUI119" s="215"/>
      <c r="OUJ119" s="215"/>
      <c r="OUK119" s="215"/>
      <c r="OUL119" s="215"/>
      <c r="OUM119" s="215"/>
      <c r="OUN119" s="215"/>
      <c r="OUO119" s="215"/>
      <c r="OUP119" s="215"/>
      <c r="OUQ119" s="215"/>
      <c r="OUR119" s="215"/>
      <c r="OUS119" s="215"/>
      <c r="OUT119" s="215"/>
      <c r="OUU119" s="215"/>
      <c r="OUV119" s="215"/>
      <c r="OUW119" s="215"/>
      <c r="OUX119" s="215"/>
      <c r="OUY119" s="215"/>
      <c r="OUZ119" s="215"/>
      <c r="OVA119" s="215"/>
      <c r="OVB119" s="215"/>
      <c r="OVC119" s="215"/>
      <c r="OVD119" s="215"/>
      <c r="OVE119" s="215"/>
      <c r="OVF119" s="215"/>
      <c r="OVG119" s="215"/>
      <c r="OVH119" s="215"/>
      <c r="OVI119" s="215"/>
      <c r="OVJ119" s="215"/>
      <c r="OVK119" s="215"/>
      <c r="OVL119" s="215"/>
      <c r="OVM119" s="215"/>
      <c r="OVN119" s="215"/>
      <c r="OVO119" s="215"/>
      <c r="OVP119" s="215"/>
      <c r="OVQ119" s="215"/>
      <c r="OVR119" s="215"/>
      <c r="OVS119" s="215"/>
      <c r="OVT119" s="215"/>
      <c r="OVU119" s="215"/>
      <c r="OVV119" s="215"/>
      <c r="OVW119" s="215"/>
      <c r="OVX119" s="215"/>
      <c r="OVY119" s="215"/>
      <c r="OVZ119" s="215"/>
      <c r="OWA119" s="215"/>
      <c r="OWB119" s="215"/>
      <c r="OWC119" s="215"/>
      <c r="OWD119" s="215"/>
      <c r="OWE119" s="215"/>
      <c r="OWF119" s="215"/>
      <c r="OWG119" s="215"/>
      <c r="OWH119" s="215"/>
      <c r="OWI119" s="215"/>
      <c r="OWJ119" s="215"/>
      <c r="OWK119" s="215"/>
      <c r="OWL119" s="215"/>
      <c r="OWM119" s="215"/>
      <c r="OWN119" s="215"/>
      <c r="OWO119" s="215"/>
      <c r="OWP119" s="215"/>
      <c r="OWQ119" s="215"/>
      <c r="OWR119" s="215"/>
      <c r="OWS119" s="215"/>
      <c r="OWT119" s="215"/>
      <c r="OWU119" s="215"/>
      <c r="OWV119" s="215"/>
      <c r="OWW119" s="215"/>
      <c r="OWX119" s="215"/>
      <c r="OWY119" s="215"/>
      <c r="OWZ119" s="215"/>
      <c r="OXA119" s="215"/>
      <c r="OXB119" s="215"/>
      <c r="OXC119" s="215"/>
      <c r="OXD119" s="215"/>
      <c r="OXE119" s="215"/>
      <c r="OXF119" s="215"/>
      <c r="OXG119" s="215"/>
      <c r="OXH119" s="215"/>
      <c r="OXI119" s="215"/>
      <c r="OXJ119" s="215"/>
      <c r="OXK119" s="215"/>
      <c r="OXL119" s="215"/>
      <c r="OXM119" s="215"/>
      <c r="OXN119" s="215"/>
      <c r="OXO119" s="215"/>
      <c r="OXP119" s="215"/>
      <c r="OXQ119" s="215"/>
      <c r="OXR119" s="215"/>
      <c r="OXS119" s="215"/>
      <c r="OXT119" s="215"/>
      <c r="OXU119" s="215"/>
      <c r="OXV119" s="215"/>
      <c r="OXW119" s="215"/>
      <c r="OXX119" s="215"/>
      <c r="OXY119" s="215"/>
      <c r="OXZ119" s="215"/>
      <c r="OYA119" s="215"/>
      <c r="OYB119" s="215"/>
      <c r="OYC119" s="215"/>
      <c r="OYD119" s="215"/>
      <c r="OYE119" s="215"/>
      <c r="OYF119" s="215"/>
      <c r="OYG119" s="215"/>
      <c r="OYH119" s="215"/>
      <c r="OYI119" s="215"/>
      <c r="OYJ119" s="215"/>
      <c r="OYK119" s="215"/>
      <c r="OYL119" s="215"/>
      <c r="OYM119" s="215"/>
      <c r="OYN119" s="215"/>
      <c r="OYO119" s="215"/>
      <c r="OYP119" s="215"/>
      <c r="OYQ119" s="215"/>
      <c r="OYR119" s="215"/>
      <c r="OYS119" s="215"/>
      <c r="OYT119" s="215"/>
      <c r="OYU119" s="215"/>
      <c r="OYV119" s="215"/>
      <c r="OYW119" s="215"/>
      <c r="OYX119" s="215"/>
      <c r="OYY119" s="215"/>
      <c r="OYZ119" s="215"/>
      <c r="OZA119" s="215"/>
      <c r="OZB119" s="215"/>
      <c r="OZC119" s="215"/>
      <c r="OZD119" s="215"/>
      <c r="OZE119" s="215"/>
      <c r="OZF119" s="215"/>
      <c r="OZG119" s="215"/>
      <c r="OZH119" s="215"/>
      <c r="OZI119" s="215"/>
      <c r="OZJ119" s="215"/>
      <c r="OZK119" s="215"/>
      <c r="OZL119" s="215"/>
      <c r="OZM119" s="215"/>
      <c r="OZN119" s="215"/>
      <c r="OZO119" s="215"/>
      <c r="OZP119" s="215"/>
      <c r="OZQ119" s="215"/>
      <c r="OZR119" s="215"/>
      <c r="OZS119" s="215"/>
      <c r="OZT119" s="215"/>
      <c r="OZU119" s="215"/>
      <c r="OZV119" s="215"/>
      <c r="OZW119" s="215"/>
      <c r="OZX119" s="215"/>
      <c r="OZY119" s="215"/>
      <c r="OZZ119" s="215"/>
      <c r="PAA119" s="215"/>
      <c r="PAB119" s="215"/>
      <c r="PAC119" s="215"/>
      <c r="PAD119" s="215"/>
      <c r="PAE119" s="215"/>
      <c r="PAF119" s="215"/>
      <c r="PAG119" s="215"/>
      <c r="PAH119" s="215"/>
      <c r="PAI119" s="215"/>
      <c r="PAJ119" s="215"/>
      <c r="PAK119" s="215"/>
      <c r="PAL119" s="215"/>
      <c r="PAM119" s="215"/>
      <c r="PAN119" s="215"/>
      <c r="PAO119" s="215"/>
      <c r="PAP119" s="215"/>
      <c r="PAQ119" s="215"/>
      <c r="PAR119" s="215"/>
      <c r="PAS119" s="215"/>
      <c r="PAT119" s="215"/>
      <c r="PAU119" s="215"/>
      <c r="PAV119" s="215"/>
      <c r="PAW119" s="215"/>
      <c r="PAX119" s="215"/>
      <c r="PAY119" s="215"/>
      <c r="PAZ119" s="215"/>
      <c r="PBA119" s="215"/>
      <c r="PBB119" s="215"/>
      <c r="PBC119" s="215"/>
      <c r="PBD119" s="215"/>
      <c r="PBE119" s="215"/>
      <c r="PBF119" s="215"/>
      <c r="PBG119" s="215"/>
      <c r="PBH119" s="215"/>
      <c r="PBI119" s="215"/>
      <c r="PBJ119" s="215"/>
      <c r="PBK119" s="215"/>
      <c r="PBL119" s="215"/>
      <c r="PBM119" s="215"/>
      <c r="PBN119" s="215"/>
      <c r="PBO119" s="215"/>
      <c r="PBP119" s="215"/>
      <c r="PBQ119" s="215"/>
      <c r="PBR119" s="215"/>
      <c r="PBS119" s="215"/>
      <c r="PBT119" s="215"/>
      <c r="PBU119" s="215"/>
      <c r="PBV119" s="215"/>
      <c r="PBW119" s="215"/>
      <c r="PBX119" s="215"/>
      <c r="PBY119" s="215"/>
      <c r="PBZ119" s="215"/>
      <c r="PCA119" s="215"/>
      <c r="PCB119" s="215"/>
      <c r="PCC119" s="215"/>
      <c r="PCD119" s="215"/>
      <c r="PCE119" s="215"/>
      <c r="PCF119" s="215"/>
      <c r="PCG119" s="215"/>
      <c r="PCH119" s="215"/>
      <c r="PCI119" s="215"/>
      <c r="PCJ119" s="215"/>
      <c r="PCK119" s="215"/>
      <c r="PCL119" s="215"/>
      <c r="PCM119" s="215"/>
      <c r="PCN119" s="215"/>
      <c r="PCO119" s="215"/>
      <c r="PCP119" s="215"/>
      <c r="PCQ119" s="215"/>
      <c r="PCR119" s="215"/>
      <c r="PCS119" s="215"/>
      <c r="PCT119" s="215"/>
      <c r="PCU119" s="215"/>
      <c r="PCV119" s="215"/>
      <c r="PCW119" s="215"/>
      <c r="PCX119" s="215"/>
      <c r="PCY119" s="215"/>
      <c r="PCZ119" s="215"/>
      <c r="PDA119" s="215"/>
      <c r="PDB119" s="215"/>
      <c r="PDC119" s="215"/>
      <c r="PDD119" s="215"/>
      <c r="PDE119" s="215"/>
      <c r="PDF119" s="215"/>
      <c r="PDG119" s="215"/>
      <c r="PDH119" s="215"/>
      <c r="PDI119" s="215"/>
      <c r="PDJ119" s="215"/>
      <c r="PDK119" s="215"/>
      <c r="PDL119" s="215"/>
      <c r="PDM119" s="215"/>
      <c r="PDN119" s="215"/>
      <c r="PDO119" s="215"/>
      <c r="PDP119" s="215"/>
      <c r="PDQ119" s="215"/>
      <c r="PDR119" s="215"/>
      <c r="PDS119" s="215"/>
      <c r="PDT119" s="215"/>
      <c r="PDU119" s="215"/>
      <c r="PDV119" s="215"/>
      <c r="PDW119" s="215"/>
      <c r="PDX119" s="215"/>
      <c r="PDY119" s="215"/>
      <c r="PDZ119" s="215"/>
      <c r="PEA119" s="215"/>
      <c r="PEB119" s="215"/>
      <c r="PEC119" s="215"/>
      <c r="PED119" s="215"/>
      <c r="PEE119" s="215"/>
      <c r="PEF119" s="215"/>
      <c r="PEG119" s="215"/>
      <c r="PEH119" s="215"/>
      <c r="PEI119" s="215"/>
      <c r="PEJ119" s="215"/>
      <c r="PEK119" s="215"/>
      <c r="PEL119" s="215"/>
      <c r="PEM119" s="215"/>
      <c r="PEN119" s="215"/>
      <c r="PEO119" s="215"/>
      <c r="PEP119" s="215"/>
      <c r="PEQ119" s="215"/>
      <c r="PER119" s="215"/>
      <c r="PES119" s="215"/>
      <c r="PET119" s="215"/>
      <c r="PEU119" s="215"/>
      <c r="PEV119" s="215"/>
      <c r="PEW119" s="215"/>
      <c r="PEX119" s="215"/>
      <c r="PEY119" s="215"/>
      <c r="PEZ119" s="215"/>
      <c r="PFA119" s="215"/>
      <c r="PFB119" s="215"/>
      <c r="PFC119" s="215"/>
      <c r="PFD119" s="215"/>
      <c r="PFE119" s="215"/>
      <c r="PFF119" s="215"/>
      <c r="PFG119" s="215"/>
      <c r="PFH119" s="215"/>
      <c r="PFI119" s="215"/>
      <c r="PFJ119" s="215"/>
      <c r="PFK119" s="215"/>
      <c r="PFL119" s="215"/>
      <c r="PFM119" s="215"/>
      <c r="PFN119" s="215"/>
      <c r="PFO119" s="215"/>
      <c r="PFP119" s="215"/>
      <c r="PFQ119" s="215"/>
      <c r="PFR119" s="215"/>
      <c r="PFS119" s="215"/>
      <c r="PFT119" s="215"/>
      <c r="PFU119" s="215"/>
      <c r="PFV119" s="215"/>
      <c r="PFW119" s="215"/>
      <c r="PFX119" s="215"/>
      <c r="PFY119" s="215"/>
      <c r="PFZ119" s="215"/>
      <c r="PGA119" s="215"/>
      <c r="PGB119" s="215"/>
      <c r="PGC119" s="215"/>
      <c r="PGD119" s="215"/>
      <c r="PGE119" s="215"/>
      <c r="PGF119" s="215"/>
      <c r="PGG119" s="215"/>
      <c r="PGH119" s="215"/>
      <c r="PGI119" s="215"/>
      <c r="PGJ119" s="215"/>
      <c r="PGK119" s="215"/>
      <c r="PGL119" s="215"/>
      <c r="PGM119" s="215"/>
      <c r="PGN119" s="215"/>
      <c r="PGO119" s="215"/>
      <c r="PGP119" s="215"/>
      <c r="PGQ119" s="215"/>
      <c r="PGR119" s="215"/>
      <c r="PGS119" s="215"/>
      <c r="PGT119" s="215"/>
      <c r="PGU119" s="215"/>
      <c r="PGV119" s="215"/>
      <c r="PGW119" s="215"/>
      <c r="PGX119" s="215"/>
      <c r="PGY119" s="215"/>
      <c r="PGZ119" s="215"/>
      <c r="PHA119" s="215"/>
      <c r="PHB119" s="215"/>
      <c r="PHC119" s="215"/>
      <c r="PHD119" s="215"/>
      <c r="PHE119" s="215"/>
      <c r="PHF119" s="215"/>
      <c r="PHG119" s="215"/>
      <c r="PHH119" s="215"/>
      <c r="PHI119" s="215"/>
      <c r="PHJ119" s="215"/>
      <c r="PHK119" s="215"/>
      <c r="PHL119" s="215"/>
      <c r="PHM119" s="215"/>
      <c r="PHN119" s="215"/>
      <c r="PHO119" s="215"/>
      <c r="PHP119" s="215"/>
      <c r="PHQ119" s="215"/>
      <c r="PHR119" s="215"/>
      <c r="PHS119" s="215"/>
      <c r="PHT119" s="215"/>
      <c r="PHU119" s="215"/>
      <c r="PHV119" s="215"/>
      <c r="PHW119" s="215"/>
      <c r="PHX119" s="215"/>
      <c r="PHY119" s="215"/>
      <c r="PHZ119" s="215"/>
      <c r="PIA119" s="215"/>
      <c r="PIB119" s="215"/>
      <c r="PIC119" s="215"/>
      <c r="PID119" s="215"/>
      <c r="PIE119" s="215"/>
      <c r="PIF119" s="215"/>
      <c r="PIG119" s="215"/>
      <c r="PIH119" s="215"/>
      <c r="PII119" s="215"/>
      <c r="PIJ119" s="215"/>
      <c r="PIK119" s="215"/>
      <c r="PIL119" s="215"/>
      <c r="PIM119" s="215"/>
      <c r="PIN119" s="215"/>
      <c r="PIO119" s="215"/>
      <c r="PIP119" s="215"/>
      <c r="PIQ119" s="215"/>
      <c r="PIR119" s="215"/>
      <c r="PIS119" s="215"/>
      <c r="PIT119" s="215"/>
      <c r="PIU119" s="215"/>
      <c r="PIV119" s="215"/>
      <c r="PIW119" s="215"/>
      <c r="PIX119" s="215"/>
      <c r="PIY119" s="215"/>
      <c r="PIZ119" s="215"/>
      <c r="PJA119" s="215"/>
      <c r="PJB119" s="215"/>
      <c r="PJC119" s="215"/>
      <c r="PJD119" s="215"/>
      <c r="PJE119" s="215"/>
      <c r="PJF119" s="215"/>
      <c r="PJG119" s="215"/>
      <c r="PJH119" s="215"/>
      <c r="PJI119" s="215"/>
      <c r="PJJ119" s="215"/>
      <c r="PJK119" s="215"/>
      <c r="PJL119" s="215"/>
      <c r="PJM119" s="215"/>
      <c r="PJN119" s="215"/>
      <c r="PJO119" s="215"/>
      <c r="PJP119" s="215"/>
      <c r="PJQ119" s="215"/>
      <c r="PJR119" s="215"/>
      <c r="PJS119" s="215"/>
      <c r="PJT119" s="215"/>
      <c r="PJU119" s="215"/>
      <c r="PJV119" s="215"/>
      <c r="PJW119" s="215"/>
      <c r="PJX119" s="215"/>
      <c r="PJY119" s="215"/>
      <c r="PJZ119" s="215"/>
      <c r="PKA119" s="215"/>
      <c r="PKB119" s="215"/>
      <c r="PKC119" s="215"/>
      <c r="PKD119" s="215"/>
      <c r="PKE119" s="215"/>
      <c r="PKF119" s="215"/>
      <c r="PKG119" s="215"/>
      <c r="PKH119" s="215"/>
      <c r="PKI119" s="215"/>
      <c r="PKJ119" s="215"/>
      <c r="PKK119" s="215"/>
      <c r="PKL119" s="215"/>
      <c r="PKM119" s="215"/>
      <c r="PKN119" s="215"/>
      <c r="PKO119" s="215"/>
      <c r="PKP119" s="215"/>
      <c r="PKQ119" s="215"/>
      <c r="PKR119" s="215"/>
      <c r="PKS119" s="215"/>
      <c r="PKT119" s="215"/>
      <c r="PKU119" s="215"/>
      <c r="PKV119" s="215"/>
      <c r="PKW119" s="215"/>
      <c r="PKX119" s="215"/>
      <c r="PKY119" s="215"/>
      <c r="PKZ119" s="215"/>
      <c r="PLA119" s="215"/>
      <c r="PLB119" s="215"/>
      <c r="PLC119" s="215"/>
      <c r="PLD119" s="215"/>
      <c r="PLE119" s="215"/>
      <c r="PLF119" s="215"/>
      <c r="PLG119" s="215"/>
      <c r="PLH119" s="215"/>
      <c r="PLI119" s="215"/>
      <c r="PLJ119" s="215"/>
      <c r="PLK119" s="215"/>
      <c r="PLL119" s="215"/>
      <c r="PLM119" s="215"/>
      <c r="PLN119" s="215"/>
      <c r="PLO119" s="215"/>
      <c r="PLP119" s="215"/>
      <c r="PLQ119" s="215"/>
      <c r="PLR119" s="215"/>
      <c r="PLS119" s="215"/>
      <c r="PLT119" s="215"/>
      <c r="PLU119" s="215"/>
      <c r="PLV119" s="215"/>
      <c r="PLW119" s="215"/>
      <c r="PLX119" s="215"/>
      <c r="PLY119" s="215"/>
      <c r="PLZ119" s="215"/>
      <c r="PMA119" s="215"/>
      <c r="PMB119" s="215"/>
      <c r="PMC119" s="215"/>
      <c r="PMD119" s="215"/>
      <c r="PME119" s="215"/>
      <c r="PMF119" s="215"/>
      <c r="PMG119" s="215"/>
      <c r="PMH119" s="215"/>
      <c r="PMI119" s="215"/>
      <c r="PMJ119" s="215"/>
      <c r="PMK119" s="215"/>
      <c r="PML119" s="215"/>
      <c r="PMM119" s="215"/>
      <c r="PMN119" s="215"/>
      <c r="PMO119" s="215"/>
      <c r="PMP119" s="215"/>
      <c r="PMQ119" s="215"/>
      <c r="PMR119" s="215"/>
      <c r="PMS119" s="215"/>
      <c r="PMT119" s="215"/>
      <c r="PMU119" s="215"/>
      <c r="PMV119" s="215"/>
      <c r="PMW119" s="215"/>
      <c r="PMX119" s="215"/>
      <c r="PMY119" s="215"/>
      <c r="PMZ119" s="215"/>
      <c r="PNA119" s="215"/>
      <c r="PNB119" s="215"/>
      <c r="PNC119" s="215"/>
      <c r="PND119" s="215"/>
      <c r="PNE119" s="215"/>
      <c r="PNF119" s="215"/>
      <c r="PNG119" s="215"/>
      <c r="PNH119" s="215"/>
      <c r="PNI119" s="215"/>
      <c r="PNJ119" s="215"/>
      <c r="PNK119" s="215"/>
      <c r="PNL119" s="215"/>
      <c r="PNM119" s="215"/>
      <c r="PNN119" s="215"/>
      <c r="PNO119" s="215"/>
      <c r="PNP119" s="215"/>
      <c r="PNQ119" s="215"/>
      <c r="PNR119" s="215"/>
      <c r="PNS119" s="215"/>
      <c r="PNT119" s="215"/>
      <c r="PNU119" s="215"/>
      <c r="PNV119" s="215"/>
      <c r="PNW119" s="215"/>
      <c r="PNX119" s="215"/>
      <c r="PNY119" s="215"/>
      <c r="PNZ119" s="215"/>
      <c r="POA119" s="215"/>
      <c r="POB119" s="215"/>
      <c r="POC119" s="215"/>
      <c r="POD119" s="215"/>
      <c r="POE119" s="215"/>
      <c r="POF119" s="215"/>
      <c r="POG119" s="215"/>
      <c r="POH119" s="215"/>
      <c r="POI119" s="215"/>
      <c r="POJ119" s="215"/>
      <c r="POK119" s="215"/>
      <c r="POL119" s="215"/>
      <c r="POM119" s="215"/>
      <c r="PON119" s="215"/>
      <c r="POO119" s="215"/>
      <c r="POP119" s="215"/>
      <c r="POQ119" s="215"/>
      <c r="POR119" s="215"/>
      <c r="POS119" s="215"/>
      <c r="POT119" s="215"/>
      <c r="POU119" s="215"/>
      <c r="POV119" s="215"/>
      <c r="POW119" s="215"/>
      <c r="POX119" s="215"/>
      <c r="POY119" s="215"/>
      <c r="POZ119" s="215"/>
      <c r="PPA119" s="215"/>
      <c r="PPB119" s="215"/>
      <c r="PPC119" s="215"/>
      <c r="PPD119" s="215"/>
      <c r="PPE119" s="215"/>
      <c r="PPF119" s="215"/>
      <c r="PPG119" s="215"/>
      <c r="PPH119" s="215"/>
      <c r="PPI119" s="215"/>
      <c r="PPJ119" s="215"/>
      <c r="PPK119" s="215"/>
      <c r="PPL119" s="215"/>
      <c r="PPM119" s="215"/>
      <c r="PPN119" s="215"/>
      <c r="PPO119" s="215"/>
      <c r="PPP119" s="215"/>
      <c r="PPQ119" s="215"/>
      <c r="PPR119" s="215"/>
      <c r="PPS119" s="215"/>
      <c r="PPT119" s="215"/>
      <c r="PPU119" s="215"/>
      <c r="PPV119" s="215"/>
      <c r="PPW119" s="215"/>
      <c r="PPX119" s="215"/>
      <c r="PPY119" s="215"/>
      <c r="PPZ119" s="215"/>
      <c r="PQA119" s="215"/>
      <c r="PQB119" s="215"/>
      <c r="PQC119" s="215"/>
      <c r="PQD119" s="215"/>
      <c r="PQE119" s="215"/>
      <c r="PQF119" s="215"/>
      <c r="PQG119" s="215"/>
      <c r="PQH119" s="215"/>
      <c r="PQI119" s="215"/>
      <c r="PQJ119" s="215"/>
      <c r="PQK119" s="215"/>
      <c r="PQL119" s="215"/>
      <c r="PQM119" s="215"/>
      <c r="PQN119" s="215"/>
      <c r="PQO119" s="215"/>
      <c r="PQP119" s="215"/>
      <c r="PQQ119" s="215"/>
      <c r="PQR119" s="215"/>
      <c r="PQS119" s="215"/>
      <c r="PQT119" s="215"/>
      <c r="PQU119" s="215"/>
      <c r="PQV119" s="215"/>
      <c r="PQW119" s="215"/>
      <c r="PQX119" s="215"/>
      <c r="PQY119" s="215"/>
      <c r="PQZ119" s="215"/>
      <c r="PRA119" s="215"/>
      <c r="PRB119" s="215"/>
      <c r="PRC119" s="215"/>
      <c r="PRD119" s="215"/>
      <c r="PRE119" s="215"/>
      <c r="PRF119" s="215"/>
      <c r="PRG119" s="215"/>
      <c r="PRH119" s="215"/>
      <c r="PRI119" s="215"/>
      <c r="PRJ119" s="215"/>
      <c r="PRK119" s="215"/>
      <c r="PRL119" s="215"/>
      <c r="PRM119" s="215"/>
      <c r="PRN119" s="215"/>
      <c r="PRO119" s="215"/>
      <c r="PRP119" s="215"/>
      <c r="PRQ119" s="215"/>
      <c r="PRR119" s="215"/>
      <c r="PRS119" s="215"/>
      <c r="PRT119" s="215"/>
      <c r="PRU119" s="215"/>
      <c r="PRV119" s="215"/>
      <c r="PRW119" s="215"/>
      <c r="PRX119" s="215"/>
      <c r="PRY119" s="215"/>
      <c r="PRZ119" s="215"/>
      <c r="PSA119" s="215"/>
      <c r="PSB119" s="215"/>
      <c r="PSC119" s="215"/>
      <c r="PSD119" s="215"/>
      <c r="PSE119" s="215"/>
      <c r="PSF119" s="215"/>
      <c r="PSG119" s="215"/>
      <c r="PSH119" s="215"/>
      <c r="PSI119" s="215"/>
      <c r="PSJ119" s="215"/>
      <c r="PSK119" s="215"/>
      <c r="PSL119" s="215"/>
      <c r="PSM119" s="215"/>
      <c r="PSN119" s="215"/>
      <c r="PSO119" s="215"/>
      <c r="PSP119" s="215"/>
      <c r="PSQ119" s="215"/>
      <c r="PSR119" s="215"/>
      <c r="PSS119" s="215"/>
      <c r="PST119" s="215"/>
      <c r="PSU119" s="215"/>
      <c r="PSV119" s="215"/>
      <c r="PSW119" s="215"/>
      <c r="PSX119" s="215"/>
      <c r="PSY119" s="215"/>
      <c r="PSZ119" s="215"/>
      <c r="PTA119" s="215"/>
      <c r="PTB119" s="215"/>
      <c r="PTC119" s="215"/>
      <c r="PTD119" s="215"/>
      <c r="PTE119" s="215"/>
      <c r="PTF119" s="215"/>
      <c r="PTG119" s="215"/>
      <c r="PTH119" s="215"/>
      <c r="PTI119" s="215"/>
      <c r="PTJ119" s="215"/>
      <c r="PTK119" s="215"/>
      <c r="PTL119" s="215"/>
      <c r="PTM119" s="215"/>
      <c r="PTN119" s="215"/>
      <c r="PTO119" s="215"/>
      <c r="PTP119" s="215"/>
      <c r="PTQ119" s="215"/>
      <c r="PTR119" s="215"/>
      <c r="PTS119" s="215"/>
      <c r="PTT119" s="215"/>
      <c r="PTU119" s="215"/>
      <c r="PTV119" s="215"/>
      <c r="PTW119" s="215"/>
      <c r="PTX119" s="215"/>
      <c r="PTY119" s="215"/>
      <c r="PTZ119" s="215"/>
      <c r="PUA119" s="215"/>
      <c r="PUB119" s="215"/>
      <c r="PUC119" s="215"/>
      <c r="PUD119" s="215"/>
      <c r="PUE119" s="215"/>
      <c r="PUF119" s="215"/>
      <c r="PUG119" s="215"/>
      <c r="PUH119" s="215"/>
      <c r="PUI119" s="215"/>
      <c r="PUJ119" s="215"/>
      <c r="PUK119" s="215"/>
      <c r="PUL119" s="215"/>
      <c r="PUM119" s="215"/>
      <c r="PUN119" s="215"/>
      <c r="PUO119" s="215"/>
      <c r="PUP119" s="215"/>
      <c r="PUQ119" s="215"/>
      <c r="PUR119" s="215"/>
      <c r="PUS119" s="215"/>
      <c r="PUT119" s="215"/>
      <c r="PUU119" s="215"/>
      <c r="PUV119" s="215"/>
      <c r="PUW119" s="215"/>
      <c r="PUX119" s="215"/>
      <c r="PUY119" s="215"/>
      <c r="PUZ119" s="215"/>
      <c r="PVA119" s="215"/>
      <c r="PVB119" s="215"/>
      <c r="PVC119" s="215"/>
      <c r="PVD119" s="215"/>
      <c r="PVE119" s="215"/>
      <c r="PVF119" s="215"/>
      <c r="PVG119" s="215"/>
      <c r="PVH119" s="215"/>
      <c r="PVI119" s="215"/>
      <c r="PVJ119" s="215"/>
      <c r="PVK119" s="215"/>
      <c r="PVL119" s="215"/>
      <c r="PVM119" s="215"/>
      <c r="PVN119" s="215"/>
      <c r="PVO119" s="215"/>
      <c r="PVP119" s="215"/>
      <c r="PVQ119" s="215"/>
      <c r="PVR119" s="215"/>
      <c r="PVS119" s="215"/>
      <c r="PVT119" s="215"/>
      <c r="PVU119" s="215"/>
      <c r="PVV119" s="215"/>
      <c r="PVW119" s="215"/>
      <c r="PVX119" s="215"/>
      <c r="PVY119" s="215"/>
      <c r="PVZ119" s="215"/>
      <c r="PWA119" s="215"/>
      <c r="PWB119" s="215"/>
      <c r="PWC119" s="215"/>
      <c r="PWD119" s="215"/>
      <c r="PWE119" s="215"/>
      <c r="PWF119" s="215"/>
      <c r="PWG119" s="215"/>
      <c r="PWH119" s="215"/>
      <c r="PWI119" s="215"/>
      <c r="PWJ119" s="215"/>
      <c r="PWK119" s="215"/>
      <c r="PWL119" s="215"/>
      <c r="PWM119" s="215"/>
      <c r="PWN119" s="215"/>
      <c r="PWO119" s="215"/>
      <c r="PWP119" s="215"/>
      <c r="PWQ119" s="215"/>
      <c r="PWR119" s="215"/>
      <c r="PWS119" s="215"/>
      <c r="PWT119" s="215"/>
      <c r="PWU119" s="215"/>
      <c r="PWV119" s="215"/>
      <c r="PWW119" s="215"/>
      <c r="PWX119" s="215"/>
      <c r="PWY119" s="215"/>
      <c r="PWZ119" s="215"/>
      <c r="PXA119" s="215"/>
      <c r="PXB119" s="215"/>
      <c r="PXC119" s="215"/>
      <c r="PXD119" s="215"/>
      <c r="PXE119" s="215"/>
      <c r="PXF119" s="215"/>
      <c r="PXG119" s="215"/>
      <c r="PXH119" s="215"/>
      <c r="PXI119" s="215"/>
      <c r="PXJ119" s="215"/>
      <c r="PXK119" s="215"/>
      <c r="PXL119" s="215"/>
      <c r="PXM119" s="215"/>
      <c r="PXN119" s="215"/>
      <c r="PXO119" s="215"/>
      <c r="PXP119" s="215"/>
      <c r="PXQ119" s="215"/>
      <c r="PXR119" s="215"/>
      <c r="PXS119" s="215"/>
      <c r="PXT119" s="215"/>
      <c r="PXU119" s="215"/>
      <c r="PXV119" s="215"/>
      <c r="PXW119" s="215"/>
      <c r="PXX119" s="215"/>
      <c r="PXY119" s="215"/>
      <c r="PXZ119" s="215"/>
      <c r="PYA119" s="215"/>
      <c r="PYB119" s="215"/>
      <c r="PYC119" s="215"/>
      <c r="PYD119" s="215"/>
      <c r="PYE119" s="215"/>
      <c r="PYF119" s="215"/>
      <c r="PYG119" s="215"/>
      <c r="PYH119" s="215"/>
      <c r="PYI119" s="215"/>
      <c r="PYJ119" s="215"/>
      <c r="PYK119" s="215"/>
      <c r="PYL119" s="215"/>
      <c r="PYM119" s="215"/>
      <c r="PYN119" s="215"/>
      <c r="PYO119" s="215"/>
      <c r="PYP119" s="215"/>
      <c r="PYQ119" s="215"/>
      <c r="PYR119" s="215"/>
      <c r="PYS119" s="215"/>
      <c r="PYT119" s="215"/>
      <c r="PYU119" s="215"/>
      <c r="PYV119" s="215"/>
      <c r="PYW119" s="215"/>
      <c r="PYX119" s="215"/>
      <c r="PYY119" s="215"/>
      <c r="PYZ119" s="215"/>
      <c r="PZA119" s="215"/>
      <c r="PZB119" s="215"/>
      <c r="PZC119" s="215"/>
      <c r="PZD119" s="215"/>
      <c r="PZE119" s="215"/>
      <c r="PZF119" s="215"/>
      <c r="PZG119" s="215"/>
      <c r="PZH119" s="215"/>
      <c r="PZI119" s="215"/>
      <c r="PZJ119" s="215"/>
      <c r="PZK119" s="215"/>
      <c r="PZL119" s="215"/>
      <c r="PZM119" s="215"/>
      <c r="PZN119" s="215"/>
      <c r="PZO119" s="215"/>
      <c r="PZP119" s="215"/>
      <c r="PZQ119" s="215"/>
      <c r="PZR119" s="215"/>
      <c r="PZS119" s="215"/>
      <c r="PZT119" s="215"/>
      <c r="PZU119" s="215"/>
      <c r="PZV119" s="215"/>
      <c r="PZW119" s="215"/>
      <c r="PZX119" s="215"/>
      <c r="PZY119" s="215"/>
      <c r="PZZ119" s="215"/>
      <c r="QAA119" s="215"/>
      <c r="QAB119" s="215"/>
      <c r="QAC119" s="215"/>
      <c r="QAD119" s="215"/>
      <c r="QAE119" s="215"/>
      <c r="QAF119" s="215"/>
      <c r="QAG119" s="215"/>
      <c r="QAH119" s="215"/>
      <c r="QAI119" s="215"/>
      <c r="QAJ119" s="215"/>
      <c r="QAK119" s="215"/>
      <c r="QAL119" s="215"/>
      <c r="QAM119" s="215"/>
      <c r="QAN119" s="215"/>
      <c r="QAO119" s="215"/>
      <c r="QAP119" s="215"/>
      <c r="QAQ119" s="215"/>
      <c r="QAR119" s="215"/>
      <c r="QAS119" s="215"/>
      <c r="QAT119" s="215"/>
      <c r="QAU119" s="215"/>
      <c r="QAV119" s="215"/>
      <c r="QAW119" s="215"/>
      <c r="QAX119" s="215"/>
      <c r="QAY119" s="215"/>
      <c r="QAZ119" s="215"/>
      <c r="QBA119" s="215"/>
      <c r="QBB119" s="215"/>
      <c r="QBC119" s="215"/>
      <c r="QBD119" s="215"/>
      <c r="QBE119" s="215"/>
      <c r="QBF119" s="215"/>
      <c r="QBG119" s="215"/>
      <c r="QBH119" s="215"/>
      <c r="QBI119" s="215"/>
      <c r="QBJ119" s="215"/>
      <c r="QBK119" s="215"/>
      <c r="QBL119" s="215"/>
      <c r="QBM119" s="215"/>
      <c r="QBN119" s="215"/>
      <c r="QBO119" s="215"/>
      <c r="QBP119" s="215"/>
      <c r="QBQ119" s="215"/>
      <c r="QBR119" s="215"/>
      <c r="QBS119" s="215"/>
      <c r="QBT119" s="215"/>
      <c r="QBU119" s="215"/>
      <c r="QBV119" s="215"/>
      <c r="QBW119" s="215"/>
      <c r="QBX119" s="215"/>
      <c r="QBY119" s="215"/>
      <c r="QBZ119" s="215"/>
      <c r="QCA119" s="215"/>
      <c r="QCB119" s="215"/>
      <c r="QCC119" s="215"/>
      <c r="QCD119" s="215"/>
      <c r="QCE119" s="215"/>
      <c r="QCF119" s="215"/>
      <c r="QCG119" s="215"/>
      <c r="QCH119" s="215"/>
      <c r="QCI119" s="215"/>
      <c r="QCJ119" s="215"/>
      <c r="QCK119" s="215"/>
      <c r="QCL119" s="215"/>
      <c r="QCM119" s="215"/>
      <c r="QCN119" s="215"/>
      <c r="QCO119" s="215"/>
      <c r="QCP119" s="215"/>
      <c r="QCQ119" s="215"/>
      <c r="QCR119" s="215"/>
      <c r="QCS119" s="215"/>
      <c r="QCT119" s="215"/>
      <c r="QCU119" s="215"/>
      <c r="QCV119" s="215"/>
      <c r="QCW119" s="215"/>
      <c r="QCX119" s="215"/>
      <c r="QCY119" s="215"/>
      <c r="QCZ119" s="215"/>
      <c r="QDA119" s="215"/>
      <c r="QDB119" s="215"/>
      <c r="QDC119" s="215"/>
      <c r="QDD119" s="215"/>
      <c r="QDE119" s="215"/>
      <c r="QDF119" s="215"/>
      <c r="QDG119" s="215"/>
      <c r="QDH119" s="215"/>
      <c r="QDI119" s="215"/>
      <c r="QDJ119" s="215"/>
      <c r="QDK119" s="215"/>
      <c r="QDL119" s="215"/>
      <c r="QDM119" s="215"/>
      <c r="QDN119" s="215"/>
      <c r="QDO119" s="215"/>
      <c r="QDP119" s="215"/>
      <c r="QDQ119" s="215"/>
      <c r="QDR119" s="215"/>
      <c r="QDS119" s="215"/>
      <c r="QDT119" s="215"/>
      <c r="QDU119" s="215"/>
      <c r="QDV119" s="215"/>
      <c r="QDW119" s="215"/>
      <c r="QDX119" s="215"/>
      <c r="QDY119" s="215"/>
      <c r="QDZ119" s="215"/>
      <c r="QEA119" s="215"/>
      <c r="QEB119" s="215"/>
      <c r="QEC119" s="215"/>
      <c r="QED119" s="215"/>
      <c r="QEE119" s="215"/>
      <c r="QEF119" s="215"/>
      <c r="QEG119" s="215"/>
      <c r="QEH119" s="215"/>
      <c r="QEI119" s="215"/>
      <c r="QEJ119" s="215"/>
      <c r="QEK119" s="215"/>
      <c r="QEL119" s="215"/>
      <c r="QEM119" s="215"/>
      <c r="QEN119" s="215"/>
      <c r="QEO119" s="215"/>
      <c r="QEP119" s="215"/>
      <c r="QEQ119" s="215"/>
      <c r="QER119" s="215"/>
      <c r="QES119" s="215"/>
      <c r="QET119" s="215"/>
      <c r="QEU119" s="215"/>
      <c r="QEV119" s="215"/>
      <c r="QEW119" s="215"/>
      <c r="QEX119" s="215"/>
      <c r="QEY119" s="215"/>
      <c r="QEZ119" s="215"/>
      <c r="QFA119" s="215"/>
      <c r="QFB119" s="215"/>
      <c r="QFC119" s="215"/>
      <c r="QFD119" s="215"/>
      <c r="QFE119" s="215"/>
      <c r="QFF119" s="215"/>
      <c r="QFG119" s="215"/>
      <c r="QFH119" s="215"/>
      <c r="QFI119" s="215"/>
      <c r="QFJ119" s="215"/>
      <c r="QFK119" s="215"/>
      <c r="QFL119" s="215"/>
      <c r="QFM119" s="215"/>
      <c r="QFN119" s="215"/>
      <c r="QFO119" s="215"/>
      <c r="QFP119" s="215"/>
      <c r="QFQ119" s="215"/>
      <c r="QFR119" s="215"/>
      <c r="QFS119" s="215"/>
      <c r="QFT119" s="215"/>
      <c r="QFU119" s="215"/>
      <c r="QFV119" s="215"/>
      <c r="QFW119" s="215"/>
      <c r="QFX119" s="215"/>
      <c r="QFY119" s="215"/>
      <c r="QFZ119" s="215"/>
      <c r="QGA119" s="215"/>
      <c r="QGB119" s="215"/>
      <c r="QGC119" s="215"/>
      <c r="QGD119" s="215"/>
      <c r="QGE119" s="215"/>
      <c r="QGF119" s="215"/>
      <c r="QGG119" s="215"/>
      <c r="QGH119" s="215"/>
      <c r="QGI119" s="215"/>
      <c r="QGJ119" s="215"/>
      <c r="QGK119" s="215"/>
      <c r="QGL119" s="215"/>
      <c r="QGM119" s="215"/>
      <c r="QGN119" s="215"/>
      <c r="QGO119" s="215"/>
      <c r="QGP119" s="215"/>
      <c r="QGQ119" s="215"/>
      <c r="QGR119" s="215"/>
      <c r="QGS119" s="215"/>
      <c r="QGT119" s="215"/>
      <c r="QGU119" s="215"/>
      <c r="QGV119" s="215"/>
      <c r="QGW119" s="215"/>
      <c r="QGX119" s="215"/>
      <c r="QGY119" s="215"/>
      <c r="QGZ119" s="215"/>
      <c r="QHA119" s="215"/>
      <c r="QHB119" s="215"/>
      <c r="QHC119" s="215"/>
      <c r="QHD119" s="215"/>
      <c r="QHE119" s="215"/>
      <c r="QHF119" s="215"/>
      <c r="QHG119" s="215"/>
      <c r="QHH119" s="215"/>
      <c r="QHI119" s="215"/>
      <c r="QHJ119" s="215"/>
      <c r="QHK119" s="215"/>
      <c r="QHL119" s="215"/>
      <c r="QHM119" s="215"/>
      <c r="QHN119" s="215"/>
      <c r="QHO119" s="215"/>
      <c r="QHP119" s="215"/>
      <c r="QHQ119" s="215"/>
      <c r="QHR119" s="215"/>
      <c r="QHS119" s="215"/>
      <c r="QHT119" s="215"/>
      <c r="QHU119" s="215"/>
      <c r="QHV119" s="215"/>
      <c r="QHW119" s="215"/>
      <c r="QHX119" s="215"/>
      <c r="QHY119" s="215"/>
      <c r="QHZ119" s="215"/>
      <c r="QIA119" s="215"/>
      <c r="QIB119" s="215"/>
      <c r="QIC119" s="215"/>
      <c r="QID119" s="215"/>
      <c r="QIE119" s="215"/>
      <c r="QIF119" s="215"/>
      <c r="QIG119" s="215"/>
      <c r="QIH119" s="215"/>
      <c r="QII119" s="215"/>
      <c r="QIJ119" s="215"/>
      <c r="QIK119" s="215"/>
      <c r="QIL119" s="215"/>
      <c r="QIM119" s="215"/>
      <c r="QIN119" s="215"/>
      <c r="QIO119" s="215"/>
      <c r="QIP119" s="215"/>
      <c r="QIQ119" s="215"/>
      <c r="QIR119" s="215"/>
      <c r="QIS119" s="215"/>
      <c r="QIT119" s="215"/>
      <c r="QIU119" s="215"/>
      <c r="QIV119" s="215"/>
      <c r="QIW119" s="215"/>
      <c r="QIX119" s="215"/>
      <c r="QIY119" s="215"/>
      <c r="QIZ119" s="215"/>
      <c r="QJA119" s="215"/>
      <c r="QJB119" s="215"/>
      <c r="QJC119" s="215"/>
      <c r="QJD119" s="215"/>
      <c r="QJE119" s="215"/>
      <c r="QJF119" s="215"/>
      <c r="QJG119" s="215"/>
      <c r="QJH119" s="215"/>
      <c r="QJI119" s="215"/>
      <c r="QJJ119" s="215"/>
      <c r="QJK119" s="215"/>
      <c r="QJL119" s="215"/>
      <c r="QJM119" s="215"/>
      <c r="QJN119" s="215"/>
      <c r="QJO119" s="215"/>
      <c r="QJP119" s="215"/>
      <c r="QJQ119" s="215"/>
      <c r="QJR119" s="215"/>
      <c r="QJS119" s="215"/>
      <c r="QJT119" s="215"/>
      <c r="QJU119" s="215"/>
      <c r="QJV119" s="215"/>
      <c r="QJW119" s="215"/>
      <c r="QJX119" s="215"/>
      <c r="QJY119" s="215"/>
      <c r="QJZ119" s="215"/>
      <c r="QKA119" s="215"/>
      <c r="QKB119" s="215"/>
      <c r="QKC119" s="215"/>
      <c r="QKD119" s="215"/>
      <c r="QKE119" s="215"/>
      <c r="QKF119" s="215"/>
      <c r="QKG119" s="215"/>
      <c r="QKH119" s="215"/>
      <c r="QKI119" s="215"/>
      <c r="QKJ119" s="215"/>
      <c r="QKK119" s="215"/>
      <c r="QKL119" s="215"/>
      <c r="QKM119" s="215"/>
      <c r="QKN119" s="215"/>
      <c r="QKO119" s="215"/>
      <c r="QKP119" s="215"/>
      <c r="QKQ119" s="215"/>
      <c r="QKR119" s="215"/>
      <c r="QKS119" s="215"/>
      <c r="QKT119" s="215"/>
      <c r="QKU119" s="215"/>
      <c r="QKV119" s="215"/>
      <c r="QKW119" s="215"/>
      <c r="QKX119" s="215"/>
      <c r="QKY119" s="215"/>
      <c r="QKZ119" s="215"/>
      <c r="QLA119" s="215"/>
      <c r="QLB119" s="215"/>
      <c r="QLC119" s="215"/>
      <c r="QLD119" s="215"/>
      <c r="QLE119" s="215"/>
      <c r="QLF119" s="215"/>
      <c r="QLG119" s="215"/>
      <c r="QLH119" s="215"/>
      <c r="QLI119" s="215"/>
      <c r="QLJ119" s="215"/>
      <c r="QLK119" s="215"/>
      <c r="QLL119" s="215"/>
      <c r="QLM119" s="215"/>
      <c r="QLN119" s="215"/>
      <c r="QLO119" s="215"/>
      <c r="QLP119" s="215"/>
      <c r="QLQ119" s="215"/>
      <c r="QLR119" s="215"/>
      <c r="QLS119" s="215"/>
      <c r="QLT119" s="215"/>
      <c r="QLU119" s="215"/>
      <c r="QLV119" s="215"/>
      <c r="QLW119" s="215"/>
      <c r="QLX119" s="215"/>
      <c r="QLY119" s="215"/>
      <c r="QLZ119" s="215"/>
      <c r="QMA119" s="215"/>
      <c r="QMB119" s="215"/>
      <c r="QMC119" s="215"/>
      <c r="QMD119" s="215"/>
      <c r="QME119" s="215"/>
      <c r="QMF119" s="215"/>
      <c r="QMG119" s="215"/>
      <c r="QMH119" s="215"/>
      <c r="QMI119" s="215"/>
      <c r="QMJ119" s="215"/>
      <c r="QMK119" s="215"/>
      <c r="QML119" s="215"/>
      <c r="QMM119" s="215"/>
      <c r="QMN119" s="215"/>
      <c r="QMO119" s="215"/>
      <c r="QMP119" s="215"/>
      <c r="QMQ119" s="215"/>
      <c r="QMR119" s="215"/>
      <c r="QMS119" s="215"/>
      <c r="QMT119" s="215"/>
      <c r="QMU119" s="215"/>
      <c r="QMV119" s="215"/>
      <c r="QMW119" s="215"/>
      <c r="QMX119" s="215"/>
      <c r="QMY119" s="215"/>
      <c r="QMZ119" s="215"/>
      <c r="QNA119" s="215"/>
      <c r="QNB119" s="215"/>
      <c r="QNC119" s="215"/>
      <c r="QND119" s="215"/>
      <c r="QNE119" s="215"/>
      <c r="QNF119" s="215"/>
      <c r="QNG119" s="215"/>
      <c r="QNH119" s="215"/>
      <c r="QNI119" s="215"/>
      <c r="QNJ119" s="215"/>
      <c r="QNK119" s="215"/>
      <c r="QNL119" s="215"/>
      <c r="QNM119" s="215"/>
      <c r="QNN119" s="215"/>
      <c r="QNO119" s="215"/>
      <c r="QNP119" s="215"/>
      <c r="QNQ119" s="215"/>
      <c r="QNR119" s="215"/>
      <c r="QNS119" s="215"/>
      <c r="QNT119" s="215"/>
      <c r="QNU119" s="215"/>
      <c r="QNV119" s="215"/>
      <c r="QNW119" s="215"/>
      <c r="QNX119" s="215"/>
      <c r="QNY119" s="215"/>
      <c r="QNZ119" s="215"/>
      <c r="QOA119" s="215"/>
      <c r="QOB119" s="215"/>
      <c r="QOC119" s="215"/>
      <c r="QOD119" s="215"/>
      <c r="QOE119" s="215"/>
      <c r="QOF119" s="215"/>
      <c r="QOG119" s="215"/>
      <c r="QOH119" s="215"/>
      <c r="QOI119" s="215"/>
      <c r="QOJ119" s="215"/>
      <c r="QOK119" s="215"/>
      <c r="QOL119" s="215"/>
      <c r="QOM119" s="215"/>
      <c r="QON119" s="215"/>
      <c r="QOO119" s="215"/>
      <c r="QOP119" s="215"/>
      <c r="QOQ119" s="215"/>
      <c r="QOR119" s="215"/>
      <c r="QOS119" s="215"/>
      <c r="QOT119" s="215"/>
      <c r="QOU119" s="215"/>
      <c r="QOV119" s="215"/>
      <c r="QOW119" s="215"/>
      <c r="QOX119" s="215"/>
      <c r="QOY119" s="215"/>
      <c r="QOZ119" s="215"/>
      <c r="QPA119" s="215"/>
      <c r="QPB119" s="215"/>
      <c r="QPC119" s="215"/>
      <c r="QPD119" s="215"/>
      <c r="QPE119" s="215"/>
      <c r="QPF119" s="215"/>
      <c r="QPG119" s="215"/>
      <c r="QPH119" s="215"/>
      <c r="QPI119" s="215"/>
      <c r="QPJ119" s="215"/>
      <c r="QPK119" s="215"/>
      <c r="QPL119" s="215"/>
      <c r="QPM119" s="215"/>
      <c r="QPN119" s="215"/>
      <c r="QPO119" s="215"/>
      <c r="QPP119" s="215"/>
      <c r="QPQ119" s="215"/>
      <c r="QPR119" s="215"/>
      <c r="QPS119" s="215"/>
      <c r="QPT119" s="215"/>
      <c r="QPU119" s="215"/>
      <c r="QPV119" s="215"/>
      <c r="QPW119" s="215"/>
      <c r="QPX119" s="215"/>
      <c r="QPY119" s="215"/>
      <c r="QPZ119" s="215"/>
      <c r="QQA119" s="215"/>
      <c r="QQB119" s="215"/>
      <c r="QQC119" s="215"/>
      <c r="QQD119" s="215"/>
      <c r="QQE119" s="215"/>
      <c r="QQF119" s="215"/>
      <c r="QQG119" s="215"/>
      <c r="QQH119" s="215"/>
      <c r="QQI119" s="215"/>
      <c r="QQJ119" s="215"/>
      <c r="QQK119" s="215"/>
      <c r="QQL119" s="215"/>
      <c r="QQM119" s="215"/>
      <c r="QQN119" s="215"/>
      <c r="QQO119" s="215"/>
      <c r="QQP119" s="215"/>
      <c r="QQQ119" s="215"/>
      <c r="QQR119" s="215"/>
      <c r="QQS119" s="215"/>
      <c r="QQT119" s="215"/>
      <c r="QQU119" s="215"/>
      <c r="QQV119" s="215"/>
      <c r="QQW119" s="215"/>
      <c r="QQX119" s="215"/>
      <c r="QQY119" s="215"/>
      <c r="QQZ119" s="215"/>
      <c r="QRA119" s="215"/>
      <c r="QRB119" s="215"/>
      <c r="QRC119" s="215"/>
      <c r="QRD119" s="215"/>
      <c r="QRE119" s="215"/>
      <c r="QRF119" s="215"/>
      <c r="QRG119" s="215"/>
      <c r="QRH119" s="215"/>
      <c r="QRI119" s="215"/>
      <c r="QRJ119" s="215"/>
      <c r="QRK119" s="215"/>
      <c r="QRL119" s="215"/>
      <c r="QRM119" s="215"/>
      <c r="QRN119" s="215"/>
      <c r="QRO119" s="215"/>
      <c r="QRP119" s="215"/>
      <c r="QRQ119" s="215"/>
      <c r="QRR119" s="215"/>
      <c r="QRS119" s="215"/>
      <c r="QRT119" s="215"/>
      <c r="QRU119" s="215"/>
      <c r="QRV119" s="215"/>
      <c r="QRW119" s="215"/>
      <c r="QRX119" s="215"/>
      <c r="QRY119" s="215"/>
      <c r="QRZ119" s="215"/>
      <c r="QSA119" s="215"/>
      <c r="QSB119" s="215"/>
      <c r="QSC119" s="215"/>
      <c r="QSD119" s="215"/>
      <c r="QSE119" s="215"/>
      <c r="QSF119" s="215"/>
      <c r="QSG119" s="215"/>
      <c r="QSH119" s="215"/>
      <c r="QSI119" s="215"/>
      <c r="QSJ119" s="215"/>
      <c r="QSK119" s="215"/>
      <c r="QSL119" s="215"/>
      <c r="QSM119" s="215"/>
      <c r="QSN119" s="215"/>
      <c r="QSO119" s="215"/>
      <c r="QSP119" s="215"/>
      <c r="QSQ119" s="215"/>
      <c r="QSR119" s="215"/>
      <c r="QSS119" s="215"/>
      <c r="QST119" s="215"/>
      <c r="QSU119" s="215"/>
      <c r="QSV119" s="215"/>
      <c r="QSW119" s="215"/>
      <c r="QSX119" s="215"/>
      <c r="QSY119" s="215"/>
      <c r="QSZ119" s="215"/>
      <c r="QTA119" s="215"/>
      <c r="QTB119" s="215"/>
      <c r="QTC119" s="215"/>
      <c r="QTD119" s="215"/>
      <c r="QTE119" s="215"/>
      <c r="QTF119" s="215"/>
      <c r="QTG119" s="215"/>
      <c r="QTH119" s="215"/>
      <c r="QTI119" s="215"/>
      <c r="QTJ119" s="215"/>
      <c r="QTK119" s="215"/>
      <c r="QTL119" s="215"/>
      <c r="QTM119" s="215"/>
      <c r="QTN119" s="215"/>
      <c r="QTO119" s="215"/>
      <c r="QTP119" s="215"/>
      <c r="QTQ119" s="215"/>
      <c r="QTR119" s="215"/>
      <c r="QTS119" s="215"/>
      <c r="QTT119" s="215"/>
      <c r="QTU119" s="215"/>
      <c r="QTV119" s="215"/>
      <c r="QTW119" s="215"/>
      <c r="QTX119" s="215"/>
      <c r="QTY119" s="215"/>
      <c r="QTZ119" s="215"/>
      <c r="QUA119" s="215"/>
      <c r="QUB119" s="215"/>
      <c r="QUC119" s="215"/>
      <c r="QUD119" s="215"/>
      <c r="QUE119" s="215"/>
      <c r="QUF119" s="215"/>
      <c r="QUG119" s="215"/>
      <c r="QUH119" s="215"/>
      <c r="QUI119" s="215"/>
      <c r="QUJ119" s="215"/>
      <c r="QUK119" s="215"/>
      <c r="QUL119" s="215"/>
      <c r="QUM119" s="215"/>
      <c r="QUN119" s="215"/>
      <c r="QUO119" s="215"/>
      <c r="QUP119" s="215"/>
      <c r="QUQ119" s="215"/>
      <c r="QUR119" s="215"/>
      <c r="QUS119" s="215"/>
      <c r="QUT119" s="215"/>
      <c r="QUU119" s="215"/>
      <c r="QUV119" s="215"/>
      <c r="QUW119" s="215"/>
      <c r="QUX119" s="215"/>
      <c r="QUY119" s="215"/>
      <c r="QUZ119" s="215"/>
      <c r="QVA119" s="215"/>
      <c r="QVB119" s="215"/>
      <c r="QVC119" s="215"/>
      <c r="QVD119" s="215"/>
      <c r="QVE119" s="215"/>
      <c r="QVF119" s="215"/>
      <c r="QVG119" s="215"/>
      <c r="QVH119" s="215"/>
      <c r="QVI119" s="215"/>
      <c r="QVJ119" s="215"/>
      <c r="QVK119" s="215"/>
      <c r="QVL119" s="215"/>
      <c r="QVM119" s="215"/>
      <c r="QVN119" s="215"/>
      <c r="QVO119" s="215"/>
      <c r="QVP119" s="215"/>
      <c r="QVQ119" s="215"/>
      <c r="QVR119" s="215"/>
      <c r="QVS119" s="215"/>
      <c r="QVT119" s="215"/>
      <c r="QVU119" s="215"/>
      <c r="QVV119" s="215"/>
      <c r="QVW119" s="215"/>
      <c r="QVX119" s="215"/>
      <c r="QVY119" s="215"/>
      <c r="QVZ119" s="215"/>
      <c r="QWA119" s="215"/>
      <c r="QWB119" s="215"/>
      <c r="QWC119" s="215"/>
      <c r="QWD119" s="215"/>
      <c r="QWE119" s="215"/>
      <c r="QWF119" s="215"/>
      <c r="QWG119" s="215"/>
      <c r="QWH119" s="215"/>
      <c r="QWI119" s="215"/>
      <c r="QWJ119" s="215"/>
      <c r="QWK119" s="215"/>
      <c r="QWL119" s="215"/>
      <c r="QWM119" s="215"/>
      <c r="QWN119" s="215"/>
      <c r="QWO119" s="215"/>
      <c r="QWP119" s="215"/>
      <c r="QWQ119" s="215"/>
      <c r="QWR119" s="215"/>
      <c r="QWS119" s="215"/>
      <c r="QWT119" s="215"/>
      <c r="QWU119" s="215"/>
      <c r="QWV119" s="215"/>
      <c r="QWW119" s="215"/>
      <c r="QWX119" s="215"/>
      <c r="QWY119" s="215"/>
      <c r="QWZ119" s="215"/>
      <c r="QXA119" s="215"/>
      <c r="QXB119" s="215"/>
      <c r="QXC119" s="215"/>
      <c r="QXD119" s="215"/>
      <c r="QXE119" s="215"/>
      <c r="QXF119" s="215"/>
      <c r="QXG119" s="215"/>
      <c r="QXH119" s="215"/>
      <c r="QXI119" s="215"/>
      <c r="QXJ119" s="215"/>
      <c r="QXK119" s="215"/>
      <c r="QXL119" s="215"/>
      <c r="QXM119" s="215"/>
      <c r="QXN119" s="215"/>
      <c r="QXO119" s="215"/>
      <c r="QXP119" s="215"/>
      <c r="QXQ119" s="215"/>
      <c r="QXR119" s="215"/>
      <c r="QXS119" s="215"/>
      <c r="QXT119" s="215"/>
      <c r="QXU119" s="215"/>
      <c r="QXV119" s="215"/>
      <c r="QXW119" s="215"/>
      <c r="QXX119" s="215"/>
      <c r="QXY119" s="215"/>
      <c r="QXZ119" s="215"/>
      <c r="QYA119" s="215"/>
      <c r="QYB119" s="215"/>
      <c r="QYC119" s="215"/>
      <c r="QYD119" s="215"/>
      <c r="QYE119" s="215"/>
      <c r="QYF119" s="215"/>
      <c r="QYG119" s="215"/>
      <c r="QYH119" s="215"/>
      <c r="QYI119" s="215"/>
      <c r="QYJ119" s="215"/>
      <c r="QYK119" s="215"/>
      <c r="QYL119" s="215"/>
      <c r="QYM119" s="215"/>
      <c r="QYN119" s="215"/>
      <c r="QYO119" s="215"/>
      <c r="QYP119" s="215"/>
      <c r="QYQ119" s="215"/>
      <c r="QYR119" s="215"/>
      <c r="QYS119" s="215"/>
      <c r="QYT119" s="215"/>
      <c r="QYU119" s="215"/>
      <c r="QYV119" s="215"/>
      <c r="QYW119" s="215"/>
      <c r="QYX119" s="215"/>
      <c r="QYY119" s="215"/>
      <c r="QYZ119" s="215"/>
      <c r="QZA119" s="215"/>
      <c r="QZB119" s="215"/>
      <c r="QZC119" s="215"/>
      <c r="QZD119" s="215"/>
      <c r="QZE119" s="215"/>
      <c r="QZF119" s="215"/>
      <c r="QZG119" s="215"/>
      <c r="QZH119" s="215"/>
      <c r="QZI119" s="215"/>
      <c r="QZJ119" s="215"/>
      <c r="QZK119" s="215"/>
      <c r="QZL119" s="215"/>
      <c r="QZM119" s="215"/>
      <c r="QZN119" s="215"/>
      <c r="QZO119" s="215"/>
      <c r="QZP119" s="215"/>
      <c r="QZQ119" s="215"/>
      <c r="QZR119" s="215"/>
      <c r="QZS119" s="215"/>
      <c r="QZT119" s="215"/>
      <c r="QZU119" s="215"/>
      <c r="QZV119" s="215"/>
      <c r="QZW119" s="215"/>
      <c r="QZX119" s="215"/>
      <c r="QZY119" s="215"/>
      <c r="QZZ119" s="215"/>
      <c r="RAA119" s="215"/>
      <c r="RAB119" s="215"/>
      <c r="RAC119" s="215"/>
      <c r="RAD119" s="215"/>
      <c r="RAE119" s="215"/>
      <c r="RAF119" s="215"/>
      <c r="RAG119" s="215"/>
      <c r="RAH119" s="215"/>
      <c r="RAI119" s="215"/>
      <c r="RAJ119" s="215"/>
      <c r="RAK119" s="215"/>
      <c r="RAL119" s="215"/>
      <c r="RAM119" s="215"/>
      <c r="RAN119" s="215"/>
      <c r="RAO119" s="215"/>
      <c r="RAP119" s="215"/>
      <c r="RAQ119" s="215"/>
      <c r="RAR119" s="215"/>
      <c r="RAS119" s="215"/>
      <c r="RAT119" s="215"/>
      <c r="RAU119" s="215"/>
      <c r="RAV119" s="215"/>
      <c r="RAW119" s="215"/>
      <c r="RAX119" s="215"/>
      <c r="RAY119" s="215"/>
      <c r="RAZ119" s="215"/>
      <c r="RBA119" s="215"/>
      <c r="RBB119" s="215"/>
      <c r="RBC119" s="215"/>
      <c r="RBD119" s="215"/>
      <c r="RBE119" s="215"/>
      <c r="RBF119" s="215"/>
      <c r="RBG119" s="215"/>
      <c r="RBH119" s="215"/>
      <c r="RBI119" s="215"/>
      <c r="RBJ119" s="215"/>
      <c r="RBK119" s="215"/>
      <c r="RBL119" s="215"/>
      <c r="RBM119" s="215"/>
      <c r="RBN119" s="215"/>
      <c r="RBO119" s="215"/>
      <c r="RBP119" s="215"/>
      <c r="RBQ119" s="215"/>
      <c r="RBR119" s="215"/>
      <c r="RBS119" s="215"/>
      <c r="RBT119" s="215"/>
      <c r="RBU119" s="215"/>
      <c r="RBV119" s="215"/>
      <c r="RBW119" s="215"/>
      <c r="RBX119" s="215"/>
      <c r="RBY119" s="215"/>
      <c r="RBZ119" s="215"/>
      <c r="RCA119" s="215"/>
      <c r="RCB119" s="215"/>
      <c r="RCC119" s="215"/>
      <c r="RCD119" s="215"/>
      <c r="RCE119" s="215"/>
      <c r="RCF119" s="215"/>
      <c r="RCG119" s="215"/>
      <c r="RCH119" s="215"/>
      <c r="RCI119" s="215"/>
      <c r="RCJ119" s="215"/>
      <c r="RCK119" s="215"/>
      <c r="RCL119" s="215"/>
      <c r="RCM119" s="215"/>
      <c r="RCN119" s="215"/>
      <c r="RCO119" s="215"/>
      <c r="RCP119" s="215"/>
      <c r="RCQ119" s="215"/>
      <c r="RCR119" s="215"/>
      <c r="RCS119" s="215"/>
      <c r="RCT119" s="215"/>
      <c r="RCU119" s="215"/>
      <c r="RCV119" s="215"/>
      <c r="RCW119" s="215"/>
      <c r="RCX119" s="215"/>
      <c r="RCY119" s="215"/>
      <c r="RCZ119" s="215"/>
      <c r="RDA119" s="215"/>
      <c r="RDB119" s="215"/>
      <c r="RDC119" s="215"/>
      <c r="RDD119" s="215"/>
      <c r="RDE119" s="215"/>
      <c r="RDF119" s="215"/>
      <c r="RDG119" s="215"/>
      <c r="RDH119" s="215"/>
      <c r="RDI119" s="215"/>
      <c r="RDJ119" s="215"/>
      <c r="RDK119" s="215"/>
      <c r="RDL119" s="215"/>
      <c r="RDM119" s="215"/>
      <c r="RDN119" s="215"/>
      <c r="RDO119" s="215"/>
      <c r="RDP119" s="215"/>
      <c r="RDQ119" s="215"/>
      <c r="RDR119" s="215"/>
      <c r="RDS119" s="215"/>
      <c r="RDT119" s="215"/>
      <c r="RDU119" s="215"/>
      <c r="RDV119" s="215"/>
      <c r="RDW119" s="215"/>
      <c r="RDX119" s="215"/>
      <c r="RDY119" s="215"/>
      <c r="RDZ119" s="215"/>
      <c r="REA119" s="215"/>
      <c r="REB119" s="215"/>
      <c r="REC119" s="215"/>
      <c r="RED119" s="215"/>
      <c r="REE119" s="215"/>
      <c r="REF119" s="215"/>
      <c r="REG119" s="215"/>
      <c r="REH119" s="215"/>
      <c r="REI119" s="215"/>
      <c r="REJ119" s="215"/>
      <c r="REK119" s="215"/>
      <c r="REL119" s="215"/>
      <c r="REM119" s="215"/>
      <c r="REN119" s="215"/>
      <c r="REO119" s="215"/>
      <c r="REP119" s="215"/>
      <c r="REQ119" s="215"/>
      <c r="RER119" s="215"/>
      <c r="RES119" s="215"/>
      <c r="RET119" s="215"/>
      <c r="REU119" s="215"/>
      <c r="REV119" s="215"/>
      <c r="REW119" s="215"/>
      <c r="REX119" s="215"/>
      <c r="REY119" s="215"/>
      <c r="REZ119" s="215"/>
      <c r="RFA119" s="215"/>
      <c r="RFB119" s="215"/>
      <c r="RFC119" s="215"/>
      <c r="RFD119" s="215"/>
      <c r="RFE119" s="215"/>
      <c r="RFF119" s="215"/>
      <c r="RFG119" s="215"/>
      <c r="RFH119" s="215"/>
      <c r="RFI119" s="215"/>
      <c r="RFJ119" s="215"/>
      <c r="RFK119" s="215"/>
      <c r="RFL119" s="215"/>
      <c r="RFM119" s="215"/>
      <c r="RFN119" s="215"/>
      <c r="RFO119" s="215"/>
      <c r="RFP119" s="215"/>
      <c r="RFQ119" s="215"/>
      <c r="RFR119" s="215"/>
      <c r="RFS119" s="215"/>
      <c r="RFT119" s="215"/>
      <c r="RFU119" s="215"/>
      <c r="RFV119" s="215"/>
      <c r="RFW119" s="215"/>
      <c r="RFX119" s="215"/>
      <c r="RFY119" s="215"/>
      <c r="RFZ119" s="215"/>
      <c r="RGA119" s="215"/>
      <c r="RGB119" s="215"/>
      <c r="RGC119" s="215"/>
      <c r="RGD119" s="215"/>
      <c r="RGE119" s="215"/>
      <c r="RGF119" s="215"/>
      <c r="RGG119" s="215"/>
      <c r="RGH119" s="215"/>
      <c r="RGI119" s="215"/>
      <c r="RGJ119" s="215"/>
      <c r="RGK119" s="215"/>
      <c r="RGL119" s="215"/>
      <c r="RGM119" s="215"/>
      <c r="RGN119" s="215"/>
      <c r="RGO119" s="215"/>
      <c r="RGP119" s="215"/>
      <c r="RGQ119" s="215"/>
      <c r="RGR119" s="215"/>
      <c r="RGS119" s="215"/>
      <c r="RGT119" s="215"/>
      <c r="RGU119" s="215"/>
      <c r="RGV119" s="215"/>
      <c r="RGW119" s="215"/>
      <c r="RGX119" s="215"/>
      <c r="RGY119" s="215"/>
      <c r="RGZ119" s="215"/>
      <c r="RHA119" s="215"/>
      <c r="RHB119" s="215"/>
      <c r="RHC119" s="215"/>
      <c r="RHD119" s="215"/>
      <c r="RHE119" s="215"/>
      <c r="RHF119" s="215"/>
      <c r="RHG119" s="215"/>
      <c r="RHH119" s="215"/>
      <c r="RHI119" s="215"/>
      <c r="RHJ119" s="215"/>
      <c r="RHK119" s="215"/>
      <c r="RHL119" s="215"/>
      <c r="RHM119" s="215"/>
      <c r="RHN119" s="215"/>
      <c r="RHO119" s="215"/>
      <c r="RHP119" s="215"/>
      <c r="RHQ119" s="215"/>
      <c r="RHR119" s="215"/>
      <c r="RHS119" s="215"/>
      <c r="RHT119" s="215"/>
      <c r="RHU119" s="215"/>
      <c r="RHV119" s="215"/>
      <c r="RHW119" s="215"/>
      <c r="RHX119" s="215"/>
      <c r="RHY119" s="215"/>
      <c r="RHZ119" s="215"/>
      <c r="RIA119" s="215"/>
      <c r="RIB119" s="215"/>
      <c r="RIC119" s="215"/>
      <c r="RID119" s="215"/>
      <c r="RIE119" s="215"/>
      <c r="RIF119" s="215"/>
      <c r="RIG119" s="215"/>
      <c r="RIH119" s="215"/>
      <c r="RII119" s="215"/>
      <c r="RIJ119" s="215"/>
      <c r="RIK119" s="215"/>
      <c r="RIL119" s="215"/>
      <c r="RIM119" s="215"/>
      <c r="RIN119" s="215"/>
      <c r="RIO119" s="215"/>
      <c r="RIP119" s="215"/>
      <c r="RIQ119" s="215"/>
      <c r="RIR119" s="215"/>
      <c r="RIS119" s="215"/>
      <c r="RIT119" s="215"/>
      <c r="RIU119" s="215"/>
      <c r="RIV119" s="215"/>
      <c r="RIW119" s="215"/>
      <c r="RIX119" s="215"/>
      <c r="RIY119" s="215"/>
      <c r="RIZ119" s="215"/>
      <c r="RJA119" s="215"/>
      <c r="RJB119" s="215"/>
      <c r="RJC119" s="215"/>
      <c r="RJD119" s="215"/>
      <c r="RJE119" s="215"/>
      <c r="RJF119" s="215"/>
      <c r="RJG119" s="215"/>
      <c r="RJH119" s="215"/>
      <c r="RJI119" s="215"/>
      <c r="RJJ119" s="215"/>
      <c r="RJK119" s="215"/>
      <c r="RJL119" s="215"/>
      <c r="RJM119" s="215"/>
      <c r="RJN119" s="215"/>
      <c r="RJO119" s="215"/>
      <c r="RJP119" s="215"/>
      <c r="RJQ119" s="215"/>
      <c r="RJR119" s="215"/>
      <c r="RJS119" s="215"/>
      <c r="RJT119" s="215"/>
      <c r="RJU119" s="215"/>
      <c r="RJV119" s="215"/>
      <c r="RJW119" s="215"/>
      <c r="RJX119" s="215"/>
      <c r="RJY119" s="215"/>
      <c r="RJZ119" s="215"/>
      <c r="RKA119" s="215"/>
      <c r="RKB119" s="215"/>
      <c r="RKC119" s="215"/>
      <c r="RKD119" s="215"/>
      <c r="RKE119" s="215"/>
      <c r="RKF119" s="215"/>
      <c r="RKG119" s="215"/>
      <c r="RKH119" s="215"/>
      <c r="RKI119" s="215"/>
      <c r="RKJ119" s="215"/>
      <c r="RKK119" s="215"/>
      <c r="RKL119" s="215"/>
      <c r="RKM119" s="215"/>
      <c r="RKN119" s="215"/>
      <c r="RKO119" s="215"/>
      <c r="RKP119" s="215"/>
      <c r="RKQ119" s="215"/>
      <c r="RKR119" s="215"/>
      <c r="RKS119" s="215"/>
      <c r="RKT119" s="215"/>
      <c r="RKU119" s="215"/>
      <c r="RKV119" s="215"/>
      <c r="RKW119" s="215"/>
      <c r="RKX119" s="215"/>
      <c r="RKY119" s="215"/>
      <c r="RKZ119" s="215"/>
      <c r="RLA119" s="215"/>
      <c r="RLB119" s="215"/>
      <c r="RLC119" s="215"/>
      <c r="RLD119" s="215"/>
      <c r="RLE119" s="215"/>
      <c r="RLF119" s="215"/>
      <c r="RLG119" s="215"/>
      <c r="RLH119" s="215"/>
      <c r="RLI119" s="215"/>
      <c r="RLJ119" s="215"/>
      <c r="RLK119" s="215"/>
      <c r="RLL119" s="215"/>
      <c r="RLM119" s="215"/>
      <c r="RLN119" s="215"/>
      <c r="RLO119" s="215"/>
      <c r="RLP119" s="215"/>
      <c r="RLQ119" s="215"/>
      <c r="RLR119" s="215"/>
      <c r="RLS119" s="215"/>
      <c r="RLT119" s="215"/>
      <c r="RLU119" s="215"/>
      <c r="RLV119" s="215"/>
      <c r="RLW119" s="215"/>
      <c r="RLX119" s="215"/>
      <c r="RLY119" s="215"/>
      <c r="RLZ119" s="215"/>
      <c r="RMA119" s="215"/>
      <c r="RMB119" s="215"/>
      <c r="RMC119" s="215"/>
      <c r="RMD119" s="215"/>
      <c r="RME119" s="215"/>
      <c r="RMF119" s="215"/>
      <c r="RMG119" s="215"/>
      <c r="RMH119" s="215"/>
      <c r="RMI119" s="215"/>
      <c r="RMJ119" s="215"/>
      <c r="RMK119" s="215"/>
      <c r="RML119" s="215"/>
      <c r="RMM119" s="215"/>
      <c r="RMN119" s="215"/>
      <c r="RMO119" s="215"/>
      <c r="RMP119" s="215"/>
      <c r="RMQ119" s="215"/>
      <c r="RMR119" s="215"/>
      <c r="RMS119" s="215"/>
      <c r="RMT119" s="215"/>
      <c r="RMU119" s="215"/>
      <c r="RMV119" s="215"/>
      <c r="RMW119" s="215"/>
      <c r="RMX119" s="215"/>
      <c r="RMY119" s="215"/>
      <c r="RMZ119" s="215"/>
      <c r="RNA119" s="215"/>
      <c r="RNB119" s="215"/>
      <c r="RNC119" s="215"/>
      <c r="RND119" s="215"/>
      <c r="RNE119" s="215"/>
      <c r="RNF119" s="215"/>
      <c r="RNG119" s="215"/>
      <c r="RNH119" s="215"/>
      <c r="RNI119" s="215"/>
      <c r="RNJ119" s="215"/>
      <c r="RNK119" s="215"/>
      <c r="RNL119" s="215"/>
      <c r="RNM119" s="215"/>
      <c r="RNN119" s="215"/>
      <c r="RNO119" s="215"/>
      <c r="RNP119" s="215"/>
      <c r="RNQ119" s="215"/>
      <c r="RNR119" s="215"/>
      <c r="RNS119" s="215"/>
      <c r="RNT119" s="215"/>
      <c r="RNU119" s="215"/>
      <c r="RNV119" s="215"/>
      <c r="RNW119" s="215"/>
      <c r="RNX119" s="215"/>
      <c r="RNY119" s="215"/>
      <c r="RNZ119" s="215"/>
      <c r="ROA119" s="215"/>
      <c r="ROB119" s="215"/>
      <c r="ROC119" s="215"/>
      <c r="ROD119" s="215"/>
      <c r="ROE119" s="215"/>
      <c r="ROF119" s="215"/>
      <c r="ROG119" s="215"/>
      <c r="ROH119" s="215"/>
      <c r="ROI119" s="215"/>
      <c r="ROJ119" s="215"/>
      <c r="ROK119" s="215"/>
      <c r="ROL119" s="215"/>
      <c r="ROM119" s="215"/>
      <c r="RON119" s="215"/>
      <c r="ROO119" s="215"/>
      <c r="ROP119" s="215"/>
      <c r="ROQ119" s="215"/>
      <c r="ROR119" s="215"/>
      <c r="ROS119" s="215"/>
      <c r="ROT119" s="215"/>
      <c r="ROU119" s="215"/>
      <c r="ROV119" s="215"/>
      <c r="ROW119" s="215"/>
      <c r="ROX119" s="215"/>
      <c r="ROY119" s="215"/>
      <c r="ROZ119" s="215"/>
      <c r="RPA119" s="215"/>
      <c r="RPB119" s="215"/>
      <c r="RPC119" s="215"/>
      <c r="RPD119" s="215"/>
      <c r="RPE119" s="215"/>
      <c r="RPF119" s="215"/>
      <c r="RPG119" s="215"/>
      <c r="RPH119" s="215"/>
      <c r="RPI119" s="215"/>
      <c r="RPJ119" s="215"/>
      <c r="RPK119" s="215"/>
      <c r="RPL119" s="215"/>
      <c r="RPM119" s="215"/>
      <c r="RPN119" s="215"/>
      <c r="RPO119" s="215"/>
      <c r="RPP119" s="215"/>
      <c r="RPQ119" s="215"/>
      <c r="RPR119" s="215"/>
      <c r="RPS119" s="215"/>
      <c r="RPT119" s="215"/>
      <c r="RPU119" s="215"/>
      <c r="RPV119" s="215"/>
      <c r="RPW119" s="215"/>
      <c r="RPX119" s="215"/>
      <c r="RPY119" s="215"/>
      <c r="RPZ119" s="215"/>
      <c r="RQA119" s="215"/>
      <c r="RQB119" s="215"/>
      <c r="RQC119" s="215"/>
      <c r="RQD119" s="215"/>
      <c r="RQE119" s="215"/>
      <c r="RQF119" s="215"/>
      <c r="RQG119" s="215"/>
      <c r="RQH119" s="215"/>
      <c r="RQI119" s="215"/>
      <c r="RQJ119" s="215"/>
      <c r="RQK119" s="215"/>
      <c r="RQL119" s="215"/>
      <c r="RQM119" s="215"/>
      <c r="RQN119" s="215"/>
      <c r="RQO119" s="215"/>
      <c r="RQP119" s="215"/>
      <c r="RQQ119" s="215"/>
      <c r="RQR119" s="215"/>
      <c r="RQS119" s="215"/>
      <c r="RQT119" s="215"/>
      <c r="RQU119" s="215"/>
      <c r="RQV119" s="215"/>
      <c r="RQW119" s="215"/>
      <c r="RQX119" s="215"/>
      <c r="RQY119" s="215"/>
      <c r="RQZ119" s="215"/>
      <c r="RRA119" s="215"/>
      <c r="RRB119" s="215"/>
      <c r="RRC119" s="215"/>
      <c r="RRD119" s="215"/>
      <c r="RRE119" s="215"/>
      <c r="RRF119" s="215"/>
      <c r="RRG119" s="215"/>
      <c r="RRH119" s="215"/>
      <c r="RRI119" s="215"/>
      <c r="RRJ119" s="215"/>
      <c r="RRK119" s="215"/>
      <c r="RRL119" s="215"/>
      <c r="RRM119" s="215"/>
      <c r="RRN119" s="215"/>
      <c r="RRO119" s="215"/>
      <c r="RRP119" s="215"/>
      <c r="RRQ119" s="215"/>
      <c r="RRR119" s="215"/>
      <c r="RRS119" s="215"/>
      <c r="RRT119" s="215"/>
      <c r="RRU119" s="215"/>
      <c r="RRV119" s="215"/>
      <c r="RRW119" s="215"/>
      <c r="RRX119" s="215"/>
      <c r="RRY119" s="215"/>
      <c r="RRZ119" s="215"/>
      <c r="RSA119" s="215"/>
      <c r="RSB119" s="215"/>
      <c r="RSC119" s="215"/>
      <c r="RSD119" s="215"/>
      <c r="RSE119" s="215"/>
      <c r="RSF119" s="215"/>
      <c r="RSG119" s="215"/>
      <c r="RSH119" s="215"/>
      <c r="RSI119" s="215"/>
      <c r="RSJ119" s="215"/>
      <c r="RSK119" s="215"/>
      <c r="RSL119" s="215"/>
      <c r="RSM119" s="215"/>
      <c r="RSN119" s="215"/>
      <c r="RSO119" s="215"/>
      <c r="RSP119" s="215"/>
      <c r="RSQ119" s="215"/>
      <c r="RSR119" s="215"/>
      <c r="RSS119" s="215"/>
      <c r="RST119" s="215"/>
      <c r="RSU119" s="215"/>
      <c r="RSV119" s="215"/>
      <c r="RSW119" s="215"/>
      <c r="RSX119" s="215"/>
      <c r="RSY119" s="215"/>
      <c r="RSZ119" s="215"/>
      <c r="RTA119" s="215"/>
      <c r="RTB119" s="215"/>
      <c r="RTC119" s="215"/>
      <c r="RTD119" s="215"/>
      <c r="RTE119" s="215"/>
      <c r="RTF119" s="215"/>
      <c r="RTG119" s="215"/>
      <c r="RTH119" s="215"/>
      <c r="RTI119" s="215"/>
      <c r="RTJ119" s="215"/>
      <c r="RTK119" s="215"/>
      <c r="RTL119" s="215"/>
      <c r="RTM119" s="215"/>
      <c r="RTN119" s="215"/>
      <c r="RTO119" s="215"/>
      <c r="RTP119" s="215"/>
      <c r="RTQ119" s="215"/>
      <c r="RTR119" s="215"/>
      <c r="RTS119" s="215"/>
      <c r="RTT119" s="215"/>
      <c r="RTU119" s="215"/>
      <c r="RTV119" s="215"/>
      <c r="RTW119" s="215"/>
      <c r="RTX119" s="215"/>
      <c r="RTY119" s="215"/>
      <c r="RTZ119" s="215"/>
      <c r="RUA119" s="215"/>
      <c r="RUB119" s="215"/>
      <c r="RUC119" s="215"/>
      <c r="RUD119" s="215"/>
      <c r="RUE119" s="215"/>
      <c r="RUF119" s="215"/>
      <c r="RUG119" s="215"/>
      <c r="RUH119" s="215"/>
      <c r="RUI119" s="215"/>
      <c r="RUJ119" s="215"/>
      <c r="RUK119" s="215"/>
      <c r="RUL119" s="215"/>
      <c r="RUM119" s="215"/>
      <c r="RUN119" s="215"/>
      <c r="RUO119" s="215"/>
      <c r="RUP119" s="215"/>
      <c r="RUQ119" s="215"/>
      <c r="RUR119" s="215"/>
      <c r="RUS119" s="215"/>
      <c r="RUT119" s="215"/>
      <c r="RUU119" s="215"/>
      <c r="RUV119" s="215"/>
      <c r="RUW119" s="215"/>
      <c r="RUX119" s="215"/>
      <c r="RUY119" s="215"/>
      <c r="RUZ119" s="215"/>
      <c r="RVA119" s="215"/>
      <c r="RVB119" s="215"/>
      <c r="RVC119" s="215"/>
      <c r="RVD119" s="215"/>
      <c r="RVE119" s="215"/>
      <c r="RVF119" s="215"/>
      <c r="RVG119" s="215"/>
      <c r="RVH119" s="215"/>
      <c r="RVI119" s="215"/>
      <c r="RVJ119" s="215"/>
      <c r="RVK119" s="215"/>
      <c r="RVL119" s="215"/>
      <c r="RVM119" s="215"/>
      <c r="RVN119" s="215"/>
      <c r="RVO119" s="215"/>
      <c r="RVP119" s="215"/>
      <c r="RVQ119" s="215"/>
      <c r="RVR119" s="215"/>
      <c r="RVS119" s="215"/>
      <c r="RVT119" s="215"/>
      <c r="RVU119" s="215"/>
      <c r="RVV119" s="215"/>
      <c r="RVW119" s="215"/>
      <c r="RVX119" s="215"/>
      <c r="RVY119" s="215"/>
      <c r="RVZ119" s="215"/>
      <c r="RWA119" s="215"/>
      <c r="RWB119" s="215"/>
      <c r="RWC119" s="215"/>
      <c r="RWD119" s="215"/>
      <c r="RWE119" s="215"/>
      <c r="RWF119" s="215"/>
      <c r="RWG119" s="215"/>
      <c r="RWH119" s="215"/>
      <c r="RWI119" s="215"/>
      <c r="RWJ119" s="215"/>
      <c r="RWK119" s="215"/>
      <c r="RWL119" s="215"/>
      <c r="RWM119" s="215"/>
      <c r="RWN119" s="215"/>
      <c r="RWO119" s="215"/>
      <c r="RWP119" s="215"/>
      <c r="RWQ119" s="215"/>
      <c r="RWR119" s="215"/>
      <c r="RWS119" s="215"/>
      <c r="RWT119" s="215"/>
      <c r="RWU119" s="215"/>
      <c r="RWV119" s="215"/>
      <c r="RWW119" s="215"/>
      <c r="RWX119" s="215"/>
      <c r="RWY119" s="215"/>
      <c r="RWZ119" s="215"/>
      <c r="RXA119" s="215"/>
      <c r="RXB119" s="215"/>
      <c r="RXC119" s="215"/>
      <c r="RXD119" s="215"/>
      <c r="RXE119" s="215"/>
      <c r="RXF119" s="215"/>
      <c r="RXG119" s="215"/>
      <c r="RXH119" s="215"/>
      <c r="RXI119" s="215"/>
      <c r="RXJ119" s="215"/>
      <c r="RXK119" s="215"/>
      <c r="RXL119" s="215"/>
      <c r="RXM119" s="215"/>
      <c r="RXN119" s="215"/>
      <c r="RXO119" s="215"/>
      <c r="RXP119" s="215"/>
      <c r="RXQ119" s="215"/>
      <c r="RXR119" s="215"/>
      <c r="RXS119" s="215"/>
      <c r="RXT119" s="215"/>
      <c r="RXU119" s="215"/>
      <c r="RXV119" s="215"/>
      <c r="RXW119" s="215"/>
      <c r="RXX119" s="215"/>
      <c r="RXY119" s="215"/>
      <c r="RXZ119" s="215"/>
      <c r="RYA119" s="215"/>
      <c r="RYB119" s="215"/>
      <c r="RYC119" s="215"/>
      <c r="RYD119" s="215"/>
      <c r="RYE119" s="215"/>
      <c r="RYF119" s="215"/>
      <c r="RYG119" s="215"/>
      <c r="RYH119" s="215"/>
      <c r="RYI119" s="215"/>
      <c r="RYJ119" s="215"/>
      <c r="RYK119" s="215"/>
      <c r="RYL119" s="215"/>
      <c r="RYM119" s="215"/>
      <c r="RYN119" s="215"/>
      <c r="RYO119" s="215"/>
      <c r="RYP119" s="215"/>
      <c r="RYQ119" s="215"/>
      <c r="RYR119" s="215"/>
      <c r="RYS119" s="215"/>
      <c r="RYT119" s="215"/>
      <c r="RYU119" s="215"/>
      <c r="RYV119" s="215"/>
      <c r="RYW119" s="215"/>
      <c r="RYX119" s="215"/>
      <c r="RYY119" s="215"/>
      <c r="RYZ119" s="215"/>
      <c r="RZA119" s="215"/>
      <c r="RZB119" s="215"/>
      <c r="RZC119" s="215"/>
      <c r="RZD119" s="215"/>
      <c r="RZE119" s="215"/>
      <c r="RZF119" s="215"/>
      <c r="RZG119" s="215"/>
      <c r="RZH119" s="215"/>
      <c r="RZI119" s="215"/>
      <c r="RZJ119" s="215"/>
      <c r="RZK119" s="215"/>
      <c r="RZL119" s="215"/>
      <c r="RZM119" s="215"/>
      <c r="RZN119" s="215"/>
      <c r="RZO119" s="215"/>
      <c r="RZP119" s="215"/>
      <c r="RZQ119" s="215"/>
      <c r="RZR119" s="215"/>
      <c r="RZS119" s="215"/>
      <c r="RZT119" s="215"/>
      <c r="RZU119" s="215"/>
      <c r="RZV119" s="215"/>
      <c r="RZW119" s="215"/>
      <c r="RZX119" s="215"/>
      <c r="RZY119" s="215"/>
      <c r="RZZ119" s="215"/>
      <c r="SAA119" s="215"/>
      <c r="SAB119" s="215"/>
      <c r="SAC119" s="215"/>
      <c r="SAD119" s="215"/>
      <c r="SAE119" s="215"/>
      <c r="SAF119" s="215"/>
      <c r="SAG119" s="215"/>
      <c r="SAH119" s="215"/>
      <c r="SAI119" s="215"/>
      <c r="SAJ119" s="215"/>
      <c r="SAK119" s="215"/>
      <c r="SAL119" s="215"/>
      <c r="SAM119" s="215"/>
      <c r="SAN119" s="215"/>
      <c r="SAO119" s="215"/>
      <c r="SAP119" s="215"/>
      <c r="SAQ119" s="215"/>
      <c r="SAR119" s="215"/>
      <c r="SAS119" s="215"/>
      <c r="SAT119" s="215"/>
      <c r="SAU119" s="215"/>
      <c r="SAV119" s="215"/>
      <c r="SAW119" s="215"/>
      <c r="SAX119" s="215"/>
      <c r="SAY119" s="215"/>
      <c r="SAZ119" s="215"/>
      <c r="SBA119" s="215"/>
      <c r="SBB119" s="215"/>
      <c r="SBC119" s="215"/>
      <c r="SBD119" s="215"/>
      <c r="SBE119" s="215"/>
      <c r="SBF119" s="215"/>
      <c r="SBG119" s="215"/>
      <c r="SBH119" s="215"/>
      <c r="SBI119" s="215"/>
      <c r="SBJ119" s="215"/>
      <c r="SBK119" s="215"/>
      <c r="SBL119" s="215"/>
      <c r="SBM119" s="215"/>
      <c r="SBN119" s="215"/>
      <c r="SBO119" s="215"/>
      <c r="SBP119" s="215"/>
      <c r="SBQ119" s="215"/>
      <c r="SBR119" s="215"/>
      <c r="SBS119" s="215"/>
      <c r="SBT119" s="215"/>
      <c r="SBU119" s="215"/>
      <c r="SBV119" s="215"/>
      <c r="SBW119" s="215"/>
      <c r="SBX119" s="215"/>
      <c r="SBY119" s="215"/>
      <c r="SBZ119" s="215"/>
      <c r="SCA119" s="215"/>
      <c r="SCB119" s="215"/>
      <c r="SCC119" s="215"/>
      <c r="SCD119" s="215"/>
      <c r="SCE119" s="215"/>
      <c r="SCF119" s="215"/>
      <c r="SCG119" s="215"/>
      <c r="SCH119" s="215"/>
      <c r="SCI119" s="215"/>
      <c r="SCJ119" s="215"/>
      <c r="SCK119" s="215"/>
      <c r="SCL119" s="215"/>
      <c r="SCM119" s="215"/>
      <c r="SCN119" s="215"/>
      <c r="SCO119" s="215"/>
      <c r="SCP119" s="215"/>
      <c r="SCQ119" s="215"/>
      <c r="SCR119" s="215"/>
      <c r="SCS119" s="215"/>
      <c r="SCT119" s="215"/>
      <c r="SCU119" s="215"/>
      <c r="SCV119" s="215"/>
      <c r="SCW119" s="215"/>
      <c r="SCX119" s="215"/>
      <c r="SCY119" s="215"/>
      <c r="SCZ119" s="215"/>
      <c r="SDA119" s="215"/>
      <c r="SDB119" s="215"/>
      <c r="SDC119" s="215"/>
      <c r="SDD119" s="215"/>
      <c r="SDE119" s="215"/>
      <c r="SDF119" s="215"/>
      <c r="SDG119" s="215"/>
      <c r="SDH119" s="215"/>
      <c r="SDI119" s="215"/>
      <c r="SDJ119" s="215"/>
      <c r="SDK119" s="215"/>
      <c r="SDL119" s="215"/>
      <c r="SDM119" s="215"/>
      <c r="SDN119" s="215"/>
      <c r="SDO119" s="215"/>
      <c r="SDP119" s="215"/>
      <c r="SDQ119" s="215"/>
      <c r="SDR119" s="215"/>
      <c r="SDS119" s="215"/>
      <c r="SDT119" s="215"/>
      <c r="SDU119" s="215"/>
      <c r="SDV119" s="215"/>
      <c r="SDW119" s="215"/>
      <c r="SDX119" s="215"/>
      <c r="SDY119" s="215"/>
      <c r="SDZ119" s="215"/>
      <c r="SEA119" s="215"/>
      <c r="SEB119" s="215"/>
      <c r="SEC119" s="215"/>
      <c r="SED119" s="215"/>
      <c r="SEE119" s="215"/>
      <c r="SEF119" s="215"/>
      <c r="SEG119" s="215"/>
      <c r="SEH119" s="215"/>
      <c r="SEI119" s="215"/>
      <c r="SEJ119" s="215"/>
      <c r="SEK119" s="215"/>
      <c r="SEL119" s="215"/>
      <c r="SEM119" s="215"/>
      <c r="SEN119" s="215"/>
      <c r="SEO119" s="215"/>
      <c r="SEP119" s="215"/>
      <c r="SEQ119" s="215"/>
      <c r="SER119" s="215"/>
      <c r="SES119" s="215"/>
      <c r="SET119" s="215"/>
      <c r="SEU119" s="215"/>
      <c r="SEV119" s="215"/>
      <c r="SEW119" s="215"/>
      <c r="SEX119" s="215"/>
      <c r="SEY119" s="215"/>
      <c r="SEZ119" s="215"/>
      <c r="SFA119" s="215"/>
      <c r="SFB119" s="215"/>
      <c r="SFC119" s="215"/>
      <c r="SFD119" s="215"/>
      <c r="SFE119" s="215"/>
      <c r="SFF119" s="215"/>
      <c r="SFG119" s="215"/>
      <c r="SFH119" s="215"/>
      <c r="SFI119" s="215"/>
      <c r="SFJ119" s="215"/>
      <c r="SFK119" s="215"/>
      <c r="SFL119" s="215"/>
      <c r="SFM119" s="215"/>
      <c r="SFN119" s="215"/>
      <c r="SFO119" s="215"/>
      <c r="SFP119" s="215"/>
      <c r="SFQ119" s="215"/>
      <c r="SFR119" s="215"/>
      <c r="SFS119" s="215"/>
      <c r="SFT119" s="215"/>
      <c r="SFU119" s="215"/>
      <c r="SFV119" s="215"/>
      <c r="SFW119" s="215"/>
      <c r="SFX119" s="215"/>
      <c r="SFY119" s="215"/>
      <c r="SFZ119" s="215"/>
      <c r="SGA119" s="215"/>
      <c r="SGB119" s="215"/>
      <c r="SGC119" s="215"/>
      <c r="SGD119" s="215"/>
      <c r="SGE119" s="215"/>
      <c r="SGF119" s="215"/>
      <c r="SGG119" s="215"/>
      <c r="SGH119" s="215"/>
      <c r="SGI119" s="215"/>
      <c r="SGJ119" s="215"/>
      <c r="SGK119" s="215"/>
      <c r="SGL119" s="215"/>
      <c r="SGM119" s="215"/>
      <c r="SGN119" s="215"/>
      <c r="SGO119" s="215"/>
      <c r="SGP119" s="215"/>
      <c r="SGQ119" s="215"/>
      <c r="SGR119" s="215"/>
      <c r="SGS119" s="215"/>
      <c r="SGT119" s="215"/>
      <c r="SGU119" s="215"/>
      <c r="SGV119" s="215"/>
      <c r="SGW119" s="215"/>
      <c r="SGX119" s="215"/>
      <c r="SGY119" s="215"/>
      <c r="SGZ119" s="215"/>
      <c r="SHA119" s="215"/>
      <c r="SHB119" s="215"/>
      <c r="SHC119" s="215"/>
      <c r="SHD119" s="215"/>
      <c r="SHE119" s="215"/>
      <c r="SHF119" s="215"/>
      <c r="SHG119" s="215"/>
      <c r="SHH119" s="215"/>
      <c r="SHI119" s="215"/>
      <c r="SHJ119" s="215"/>
      <c r="SHK119" s="215"/>
      <c r="SHL119" s="215"/>
      <c r="SHM119" s="215"/>
      <c r="SHN119" s="215"/>
      <c r="SHO119" s="215"/>
      <c r="SHP119" s="215"/>
      <c r="SHQ119" s="215"/>
      <c r="SHR119" s="215"/>
      <c r="SHS119" s="215"/>
      <c r="SHT119" s="215"/>
      <c r="SHU119" s="215"/>
      <c r="SHV119" s="215"/>
      <c r="SHW119" s="215"/>
      <c r="SHX119" s="215"/>
      <c r="SHY119" s="215"/>
      <c r="SHZ119" s="215"/>
      <c r="SIA119" s="215"/>
      <c r="SIB119" s="215"/>
      <c r="SIC119" s="215"/>
      <c r="SID119" s="215"/>
      <c r="SIE119" s="215"/>
      <c r="SIF119" s="215"/>
      <c r="SIG119" s="215"/>
      <c r="SIH119" s="215"/>
      <c r="SII119" s="215"/>
      <c r="SIJ119" s="215"/>
      <c r="SIK119" s="215"/>
      <c r="SIL119" s="215"/>
      <c r="SIM119" s="215"/>
      <c r="SIN119" s="215"/>
      <c r="SIO119" s="215"/>
      <c r="SIP119" s="215"/>
      <c r="SIQ119" s="215"/>
      <c r="SIR119" s="215"/>
      <c r="SIS119" s="215"/>
      <c r="SIT119" s="215"/>
      <c r="SIU119" s="215"/>
      <c r="SIV119" s="215"/>
      <c r="SIW119" s="215"/>
      <c r="SIX119" s="215"/>
      <c r="SIY119" s="215"/>
      <c r="SIZ119" s="215"/>
      <c r="SJA119" s="215"/>
      <c r="SJB119" s="215"/>
      <c r="SJC119" s="215"/>
      <c r="SJD119" s="215"/>
      <c r="SJE119" s="215"/>
      <c r="SJF119" s="215"/>
      <c r="SJG119" s="215"/>
      <c r="SJH119" s="215"/>
      <c r="SJI119" s="215"/>
      <c r="SJJ119" s="215"/>
      <c r="SJK119" s="215"/>
      <c r="SJL119" s="215"/>
      <c r="SJM119" s="215"/>
      <c r="SJN119" s="215"/>
      <c r="SJO119" s="215"/>
      <c r="SJP119" s="215"/>
      <c r="SJQ119" s="215"/>
      <c r="SJR119" s="215"/>
      <c r="SJS119" s="215"/>
      <c r="SJT119" s="215"/>
      <c r="SJU119" s="215"/>
      <c r="SJV119" s="215"/>
      <c r="SJW119" s="215"/>
      <c r="SJX119" s="215"/>
      <c r="SJY119" s="215"/>
      <c r="SJZ119" s="215"/>
      <c r="SKA119" s="215"/>
      <c r="SKB119" s="215"/>
      <c r="SKC119" s="215"/>
      <c r="SKD119" s="215"/>
      <c r="SKE119" s="215"/>
      <c r="SKF119" s="215"/>
      <c r="SKG119" s="215"/>
      <c r="SKH119" s="215"/>
      <c r="SKI119" s="215"/>
      <c r="SKJ119" s="215"/>
      <c r="SKK119" s="215"/>
      <c r="SKL119" s="215"/>
      <c r="SKM119" s="215"/>
      <c r="SKN119" s="215"/>
      <c r="SKO119" s="215"/>
      <c r="SKP119" s="215"/>
      <c r="SKQ119" s="215"/>
      <c r="SKR119" s="215"/>
      <c r="SKS119" s="215"/>
      <c r="SKT119" s="215"/>
      <c r="SKU119" s="215"/>
      <c r="SKV119" s="215"/>
      <c r="SKW119" s="215"/>
      <c r="SKX119" s="215"/>
      <c r="SKY119" s="215"/>
      <c r="SKZ119" s="215"/>
      <c r="SLA119" s="215"/>
      <c r="SLB119" s="215"/>
      <c r="SLC119" s="215"/>
      <c r="SLD119" s="215"/>
      <c r="SLE119" s="215"/>
      <c r="SLF119" s="215"/>
      <c r="SLG119" s="215"/>
      <c r="SLH119" s="215"/>
      <c r="SLI119" s="215"/>
      <c r="SLJ119" s="215"/>
      <c r="SLK119" s="215"/>
      <c r="SLL119" s="215"/>
      <c r="SLM119" s="215"/>
      <c r="SLN119" s="215"/>
      <c r="SLO119" s="215"/>
      <c r="SLP119" s="215"/>
      <c r="SLQ119" s="215"/>
      <c r="SLR119" s="215"/>
      <c r="SLS119" s="215"/>
      <c r="SLT119" s="215"/>
      <c r="SLU119" s="215"/>
      <c r="SLV119" s="215"/>
      <c r="SLW119" s="215"/>
      <c r="SLX119" s="215"/>
      <c r="SLY119" s="215"/>
      <c r="SLZ119" s="215"/>
      <c r="SMA119" s="215"/>
      <c r="SMB119" s="215"/>
      <c r="SMC119" s="215"/>
      <c r="SMD119" s="215"/>
      <c r="SME119" s="215"/>
      <c r="SMF119" s="215"/>
      <c r="SMG119" s="215"/>
      <c r="SMH119" s="215"/>
      <c r="SMI119" s="215"/>
      <c r="SMJ119" s="215"/>
      <c r="SMK119" s="215"/>
      <c r="SML119" s="215"/>
      <c r="SMM119" s="215"/>
      <c r="SMN119" s="215"/>
      <c r="SMO119" s="215"/>
      <c r="SMP119" s="215"/>
      <c r="SMQ119" s="215"/>
      <c r="SMR119" s="215"/>
      <c r="SMS119" s="215"/>
      <c r="SMT119" s="215"/>
      <c r="SMU119" s="215"/>
      <c r="SMV119" s="215"/>
      <c r="SMW119" s="215"/>
      <c r="SMX119" s="215"/>
      <c r="SMY119" s="215"/>
      <c r="SMZ119" s="215"/>
      <c r="SNA119" s="215"/>
      <c r="SNB119" s="215"/>
      <c r="SNC119" s="215"/>
      <c r="SND119" s="215"/>
      <c r="SNE119" s="215"/>
      <c r="SNF119" s="215"/>
      <c r="SNG119" s="215"/>
      <c r="SNH119" s="215"/>
      <c r="SNI119" s="215"/>
      <c r="SNJ119" s="215"/>
      <c r="SNK119" s="215"/>
      <c r="SNL119" s="215"/>
      <c r="SNM119" s="215"/>
      <c r="SNN119" s="215"/>
      <c r="SNO119" s="215"/>
      <c r="SNP119" s="215"/>
      <c r="SNQ119" s="215"/>
      <c r="SNR119" s="215"/>
      <c r="SNS119" s="215"/>
      <c r="SNT119" s="215"/>
      <c r="SNU119" s="215"/>
      <c r="SNV119" s="215"/>
      <c r="SNW119" s="215"/>
      <c r="SNX119" s="215"/>
      <c r="SNY119" s="215"/>
      <c r="SNZ119" s="215"/>
      <c r="SOA119" s="215"/>
      <c r="SOB119" s="215"/>
      <c r="SOC119" s="215"/>
      <c r="SOD119" s="215"/>
      <c r="SOE119" s="215"/>
      <c r="SOF119" s="215"/>
      <c r="SOG119" s="215"/>
      <c r="SOH119" s="215"/>
      <c r="SOI119" s="215"/>
      <c r="SOJ119" s="215"/>
      <c r="SOK119" s="215"/>
      <c r="SOL119" s="215"/>
      <c r="SOM119" s="215"/>
      <c r="SON119" s="215"/>
      <c r="SOO119" s="215"/>
      <c r="SOP119" s="215"/>
      <c r="SOQ119" s="215"/>
      <c r="SOR119" s="215"/>
      <c r="SOS119" s="215"/>
      <c r="SOT119" s="215"/>
      <c r="SOU119" s="215"/>
      <c r="SOV119" s="215"/>
      <c r="SOW119" s="215"/>
      <c r="SOX119" s="215"/>
      <c r="SOY119" s="215"/>
      <c r="SOZ119" s="215"/>
      <c r="SPA119" s="215"/>
      <c r="SPB119" s="215"/>
      <c r="SPC119" s="215"/>
      <c r="SPD119" s="215"/>
      <c r="SPE119" s="215"/>
      <c r="SPF119" s="215"/>
      <c r="SPG119" s="215"/>
      <c r="SPH119" s="215"/>
      <c r="SPI119" s="215"/>
      <c r="SPJ119" s="215"/>
      <c r="SPK119" s="215"/>
      <c r="SPL119" s="215"/>
      <c r="SPM119" s="215"/>
      <c r="SPN119" s="215"/>
      <c r="SPO119" s="215"/>
      <c r="SPP119" s="215"/>
      <c r="SPQ119" s="215"/>
      <c r="SPR119" s="215"/>
      <c r="SPS119" s="215"/>
      <c r="SPT119" s="215"/>
      <c r="SPU119" s="215"/>
      <c r="SPV119" s="215"/>
      <c r="SPW119" s="215"/>
      <c r="SPX119" s="215"/>
      <c r="SPY119" s="215"/>
      <c r="SPZ119" s="215"/>
      <c r="SQA119" s="215"/>
      <c r="SQB119" s="215"/>
      <c r="SQC119" s="215"/>
      <c r="SQD119" s="215"/>
      <c r="SQE119" s="215"/>
      <c r="SQF119" s="215"/>
      <c r="SQG119" s="215"/>
      <c r="SQH119" s="215"/>
      <c r="SQI119" s="215"/>
      <c r="SQJ119" s="215"/>
      <c r="SQK119" s="215"/>
      <c r="SQL119" s="215"/>
      <c r="SQM119" s="215"/>
      <c r="SQN119" s="215"/>
      <c r="SQO119" s="215"/>
      <c r="SQP119" s="215"/>
      <c r="SQQ119" s="215"/>
      <c r="SQR119" s="215"/>
      <c r="SQS119" s="215"/>
      <c r="SQT119" s="215"/>
      <c r="SQU119" s="215"/>
      <c r="SQV119" s="215"/>
      <c r="SQW119" s="215"/>
      <c r="SQX119" s="215"/>
      <c r="SQY119" s="215"/>
      <c r="SQZ119" s="215"/>
      <c r="SRA119" s="215"/>
      <c r="SRB119" s="215"/>
      <c r="SRC119" s="215"/>
      <c r="SRD119" s="215"/>
      <c r="SRE119" s="215"/>
      <c r="SRF119" s="215"/>
      <c r="SRG119" s="215"/>
      <c r="SRH119" s="215"/>
      <c r="SRI119" s="215"/>
      <c r="SRJ119" s="215"/>
      <c r="SRK119" s="215"/>
      <c r="SRL119" s="215"/>
      <c r="SRM119" s="215"/>
      <c r="SRN119" s="215"/>
      <c r="SRO119" s="215"/>
      <c r="SRP119" s="215"/>
      <c r="SRQ119" s="215"/>
      <c r="SRR119" s="215"/>
      <c r="SRS119" s="215"/>
      <c r="SRT119" s="215"/>
      <c r="SRU119" s="215"/>
      <c r="SRV119" s="215"/>
      <c r="SRW119" s="215"/>
      <c r="SRX119" s="215"/>
      <c r="SRY119" s="215"/>
      <c r="SRZ119" s="215"/>
      <c r="SSA119" s="215"/>
      <c r="SSB119" s="215"/>
      <c r="SSC119" s="215"/>
      <c r="SSD119" s="215"/>
      <c r="SSE119" s="215"/>
      <c r="SSF119" s="215"/>
      <c r="SSG119" s="215"/>
      <c r="SSH119" s="215"/>
      <c r="SSI119" s="215"/>
      <c r="SSJ119" s="215"/>
      <c r="SSK119" s="215"/>
      <c r="SSL119" s="215"/>
      <c r="SSM119" s="215"/>
      <c r="SSN119" s="215"/>
      <c r="SSO119" s="215"/>
      <c r="SSP119" s="215"/>
      <c r="SSQ119" s="215"/>
      <c r="SSR119" s="215"/>
      <c r="SSS119" s="215"/>
      <c r="SST119" s="215"/>
      <c r="SSU119" s="215"/>
      <c r="SSV119" s="215"/>
      <c r="SSW119" s="215"/>
      <c r="SSX119" s="215"/>
      <c r="SSY119" s="215"/>
      <c r="SSZ119" s="215"/>
      <c r="STA119" s="215"/>
      <c r="STB119" s="215"/>
      <c r="STC119" s="215"/>
      <c r="STD119" s="215"/>
      <c r="STE119" s="215"/>
      <c r="STF119" s="215"/>
      <c r="STG119" s="215"/>
      <c r="STH119" s="215"/>
      <c r="STI119" s="215"/>
      <c r="STJ119" s="215"/>
      <c r="STK119" s="215"/>
      <c r="STL119" s="215"/>
      <c r="STM119" s="215"/>
      <c r="STN119" s="215"/>
      <c r="STO119" s="215"/>
      <c r="STP119" s="215"/>
      <c r="STQ119" s="215"/>
      <c r="STR119" s="215"/>
      <c r="STS119" s="215"/>
      <c r="STT119" s="215"/>
      <c r="STU119" s="215"/>
      <c r="STV119" s="215"/>
      <c r="STW119" s="215"/>
      <c r="STX119" s="215"/>
      <c r="STY119" s="215"/>
      <c r="STZ119" s="215"/>
      <c r="SUA119" s="215"/>
      <c r="SUB119" s="215"/>
      <c r="SUC119" s="215"/>
      <c r="SUD119" s="215"/>
      <c r="SUE119" s="215"/>
      <c r="SUF119" s="215"/>
      <c r="SUG119" s="215"/>
      <c r="SUH119" s="215"/>
      <c r="SUI119" s="215"/>
      <c r="SUJ119" s="215"/>
      <c r="SUK119" s="215"/>
      <c r="SUL119" s="215"/>
      <c r="SUM119" s="215"/>
      <c r="SUN119" s="215"/>
      <c r="SUO119" s="215"/>
      <c r="SUP119" s="215"/>
      <c r="SUQ119" s="215"/>
      <c r="SUR119" s="215"/>
      <c r="SUS119" s="215"/>
      <c r="SUT119" s="215"/>
      <c r="SUU119" s="215"/>
      <c r="SUV119" s="215"/>
      <c r="SUW119" s="215"/>
      <c r="SUX119" s="215"/>
      <c r="SUY119" s="215"/>
      <c r="SUZ119" s="215"/>
      <c r="SVA119" s="215"/>
      <c r="SVB119" s="215"/>
      <c r="SVC119" s="215"/>
      <c r="SVD119" s="215"/>
      <c r="SVE119" s="215"/>
      <c r="SVF119" s="215"/>
      <c r="SVG119" s="215"/>
      <c r="SVH119" s="215"/>
      <c r="SVI119" s="215"/>
      <c r="SVJ119" s="215"/>
      <c r="SVK119" s="215"/>
      <c r="SVL119" s="215"/>
      <c r="SVM119" s="215"/>
      <c r="SVN119" s="215"/>
      <c r="SVO119" s="215"/>
      <c r="SVP119" s="215"/>
      <c r="SVQ119" s="215"/>
      <c r="SVR119" s="215"/>
      <c r="SVS119" s="215"/>
      <c r="SVT119" s="215"/>
      <c r="SVU119" s="215"/>
      <c r="SVV119" s="215"/>
      <c r="SVW119" s="215"/>
      <c r="SVX119" s="215"/>
      <c r="SVY119" s="215"/>
      <c r="SVZ119" s="215"/>
      <c r="SWA119" s="215"/>
      <c r="SWB119" s="215"/>
      <c r="SWC119" s="215"/>
      <c r="SWD119" s="215"/>
      <c r="SWE119" s="215"/>
      <c r="SWF119" s="215"/>
      <c r="SWG119" s="215"/>
      <c r="SWH119" s="215"/>
      <c r="SWI119" s="215"/>
      <c r="SWJ119" s="215"/>
      <c r="SWK119" s="215"/>
      <c r="SWL119" s="215"/>
      <c r="SWM119" s="215"/>
      <c r="SWN119" s="215"/>
      <c r="SWO119" s="215"/>
      <c r="SWP119" s="215"/>
      <c r="SWQ119" s="215"/>
      <c r="SWR119" s="215"/>
      <c r="SWS119" s="215"/>
      <c r="SWT119" s="215"/>
      <c r="SWU119" s="215"/>
      <c r="SWV119" s="215"/>
      <c r="SWW119" s="215"/>
      <c r="SWX119" s="215"/>
      <c r="SWY119" s="215"/>
      <c r="SWZ119" s="215"/>
      <c r="SXA119" s="215"/>
      <c r="SXB119" s="215"/>
      <c r="SXC119" s="215"/>
      <c r="SXD119" s="215"/>
      <c r="SXE119" s="215"/>
      <c r="SXF119" s="215"/>
      <c r="SXG119" s="215"/>
      <c r="SXH119" s="215"/>
      <c r="SXI119" s="215"/>
      <c r="SXJ119" s="215"/>
      <c r="SXK119" s="215"/>
      <c r="SXL119" s="215"/>
      <c r="SXM119" s="215"/>
      <c r="SXN119" s="215"/>
      <c r="SXO119" s="215"/>
      <c r="SXP119" s="215"/>
      <c r="SXQ119" s="215"/>
      <c r="SXR119" s="215"/>
      <c r="SXS119" s="215"/>
      <c r="SXT119" s="215"/>
      <c r="SXU119" s="215"/>
      <c r="SXV119" s="215"/>
      <c r="SXW119" s="215"/>
      <c r="SXX119" s="215"/>
      <c r="SXY119" s="215"/>
      <c r="SXZ119" s="215"/>
      <c r="SYA119" s="215"/>
      <c r="SYB119" s="215"/>
      <c r="SYC119" s="215"/>
      <c r="SYD119" s="215"/>
      <c r="SYE119" s="215"/>
      <c r="SYF119" s="215"/>
      <c r="SYG119" s="215"/>
      <c r="SYH119" s="215"/>
      <c r="SYI119" s="215"/>
      <c r="SYJ119" s="215"/>
      <c r="SYK119" s="215"/>
      <c r="SYL119" s="215"/>
      <c r="SYM119" s="215"/>
      <c r="SYN119" s="215"/>
      <c r="SYO119" s="215"/>
      <c r="SYP119" s="215"/>
      <c r="SYQ119" s="215"/>
      <c r="SYR119" s="215"/>
      <c r="SYS119" s="215"/>
      <c r="SYT119" s="215"/>
      <c r="SYU119" s="215"/>
      <c r="SYV119" s="215"/>
      <c r="SYW119" s="215"/>
      <c r="SYX119" s="215"/>
      <c r="SYY119" s="215"/>
      <c r="SYZ119" s="215"/>
      <c r="SZA119" s="215"/>
      <c r="SZB119" s="215"/>
      <c r="SZC119" s="215"/>
      <c r="SZD119" s="215"/>
      <c r="SZE119" s="215"/>
      <c r="SZF119" s="215"/>
      <c r="SZG119" s="215"/>
      <c r="SZH119" s="215"/>
      <c r="SZI119" s="215"/>
      <c r="SZJ119" s="215"/>
      <c r="SZK119" s="215"/>
      <c r="SZL119" s="215"/>
      <c r="SZM119" s="215"/>
      <c r="SZN119" s="215"/>
      <c r="SZO119" s="215"/>
      <c r="SZP119" s="215"/>
      <c r="SZQ119" s="215"/>
      <c r="SZR119" s="215"/>
      <c r="SZS119" s="215"/>
      <c r="SZT119" s="215"/>
      <c r="SZU119" s="215"/>
      <c r="SZV119" s="215"/>
      <c r="SZW119" s="215"/>
      <c r="SZX119" s="215"/>
      <c r="SZY119" s="215"/>
      <c r="SZZ119" s="215"/>
      <c r="TAA119" s="215"/>
      <c r="TAB119" s="215"/>
      <c r="TAC119" s="215"/>
      <c r="TAD119" s="215"/>
      <c r="TAE119" s="215"/>
      <c r="TAF119" s="215"/>
      <c r="TAG119" s="215"/>
      <c r="TAH119" s="215"/>
      <c r="TAI119" s="215"/>
      <c r="TAJ119" s="215"/>
      <c r="TAK119" s="215"/>
      <c r="TAL119" s="215"/>
      <c r="TAM119" s="215"/>
      <c r="TAN119" s="215"/>
      <c r="TAO119" s="215"/>
      <c r="TAP119" s="215"/>
      <c r="TAQ119" s="215"/>
      <c r="TAR119" s="215"/>
      <c r="TAS119" s="215"/>
      <c r="TAT119" s="215"/>
      <c r="TAU119" s="215"/>
      <c r="TAV119" s="215"/>
      <c r="TAW119" s="215"/>
      <c r="TAX119" s="215"/>
      <c r="TAY119" s="215"/>
      <c r="TAZ119" s="215"/>
      <c r="TBA119" s="215"/>
      <c r="TBB119" s="215"/>
      <c r="TBC119" s="215"/>
      <c r="TBD119" s="215"/>
      <c r="TBE119" s="215"/>
      <c r="TBF119" s="215"/>
      <c r="TBG119" s="215"/>
      <c r="TBH119" s="215"/>
      <c r="TBI119" s="215"/>
      <c r="TBJ119" s="215"/>
      <c r="TBK119" s="215"/>
      <c r="TBL119" s="215"/>
      <c r="TBM119" s="215"/>
      <c r="TBN119" s="215"/>
      <c r="TBO119" s="215"/>
      <c r="TBP119" s="215"/>
      <c r="TBQ119" s="215"/>
      <c r="TBR119" s="215"/>
      <c r="TBS119" s="215"/>
      <c r="TBT119" s="215"/>
      <c r="TBU119" s="215"/>
      <c r="TBV119" s="215"/>
      <c r="TBW119" s="215"/>
      <c r="TBX119" s="215"/>
      <c r="TBY119" s="215"/>
      <c r="TBZ119" s="215"/>
      <c r="TCA119" s="215"/>
      <c r="TCB119" s="215"/>
      <c r="TCC119" s="215"/>
      <c r="TCD119" s="215"/>
      <c r="TCE119" s="215"/>
      <c r="TCF119" s="215"/>
      <c r="TCG119" s="215"/>
      <c r="TCH119" s="215"/>
      <c r="TCI119" s="215"/>
      <c r="TCJ119" s="215"/>
      <c r="TCK119" s="215"/>
      <c r="TCL119" s="215"/>
      <c r="TCM119" s="215"/>
      <c r="TCN119" s="215"/>
      <c r="TCO119" s="215"/>
      <c r="TCP119" s="215"/>
      <c r="TCQ119" s="215"/>
      <c r="TCR119" s="215"/>
      <c r="TCS119" s="215"/>
      <c r="TCT119" s="215"/>
      <c r="TCU119" s="215"/>
      <c r="TCV119" s="215"/>
      <c r="TCW119" s="215"/>
      <c r="TCX119" s="215"/>
      <c r="TCY119" s="215"/>
      <c r="TCZ119" s="215"/>
      <c r="TDA119" s="215"/>
      <c r="TDB119" s="215"/>
      <c r="TDC119" s="215"/>
      <c r="TDD119" s="215"/>
      <c r="TDE119" s="215"/>
      <c r="TDF119" s="215"/>
      <c r="TDG119" s="215"/>
      <c r="TDH119" s="215"/>
      <c r="TDI119" s="215"/>
      <c r="TDJ119" s="215"/>
      <c r="TDK119" s="215"/>
      <c r="TDL119" s="215"/>
      <c r="TDM119" s="215"/>
      <c r="TDN119" s="215"/>
      <c r="TDO119" s="215"/>
      <c r="TDP119" s="215"/>
      <c r="TDQ119" s="215"/>
      <c r="TDR119" s="215"/>
      <c r="TDS119" s="215"/>
      <c r="TDT119" s="215"/>
      <c r="TDU119" s="215"/>
      <c r="TDV119" s="215"/>
      <c r="TDW119" s="215"/>
      <c r="TDX119" s="215"/>
      <c r="TDY119" s="215"/>
      <c r="TDZ119" s="215"/>
      <c r="TEA119" s="215"/>
      <c r="TEB119" s="215"/>
      <c r="TEC119" s="215"/>
      <c r="TED119" s="215"/>
      <c r="TEE119" s="215"/>
      <c r="TEF119" s="215"/>
      <c r="TEG119" s="215"/>
      <c r="TEH119" s="215"/>
      <c r="TEI119" s="215"/>
      <c r="TEJ119" s="215"/>
      <c r="TEK119" s="215"/>
      <c r="TEL119" s="215"/>
      <c r="TEM119" s="215"/>
      <c r="TEN119" s="215"/>
      <c r="TEO119" s="215"/>
      <c r="TEP119" s="215"/>
      <c r="TEQ119" s="215"/>
      <c r="TER119" s="215"/>
      <c r="TES119" s="215"/>
      <c r="TET119" s="215"/>
      <c r="TEU119" s="215"/>
      <c r="TEV119" s="215"/>
      <c r="TEW119" s="215"/>
      <c r="TEX119" s="215"/>
      <c r="TEY119" s="215"/>
      <c r="TEZ119" s="215"/>
      <c r="TFA119" s="215"/>
      <c r="TFB119" s="215"/>
      <c r="TFC119" s="215"/>
      <c r="TFD119" s="215"/>
      <c r="TFE119" s="215"/>
      <c r="TFF119" s="215"/>
      <c r="TFG119" s="215"/>
      <c r="TFH119" s="215"/>
      <c r="TFI119" s="215"/>
      <c r="TFJ119" s="215"/>
      <c r="TFK119" s="215"/>
      <c r="TFL119" s="215"/>
      <c r="TFM119" s="215"/>
      <c r="TFN119" s="215"/>
      <c r="TFO119" s="215"/>
      <c r="TFP119" s="215"/>
      <c r="TFQ119" s="215"/>
      <c r="TFR119" s="215"/>
      <c r="TFS119" s="215"/>
      <c r="TFT119" s="215"/>
      <c r="TFU119" s="215"/>
      <c r="TFV119" s="215"/>
      <c r="TFW119" s="215"/>
      <c r="TFX119" s="215"/>
      <c r="TFY119" s="215"/>
      <c r="TFZ119" s="215"/>
      <c r="TGA119" s="215"/>
      <c r="TGB119" s="215"/>
      <c r="TGC119" s="215"/>
      <c r="TGD119" s="215"/>
      <c r="TGE119" s="215"/>
      <c r="TGF119" s="215"/>
      <c r="TGG119" s="215"/>
      <c r="TGH119" s="215"/>
      <c r="TGI119" s="215"/>
      <c r="TGJ119" s="215"/>
      <c r="TGK119" s="215"/>
      <c r="TGL119" s="215"/>
      <c r="TGM119" s="215"/>
      <c r="TGN119" s="215"/>
      <c r="TGO119" s="215"/>
      <c r="TGP119" s="215"/>
      <c r="TGQ119" s="215"/>
      <c r="TGR119" s="215"/>
      <c r="TGS119" s="215"/>
      <c r="TGT119" s="215"/>
      <c r="TGU119" s="215"/>
      <c r="TGV119" s="215"/>
      <c r="TGW119" s="215"/>
      <c r="TGX119" s="215"/>
      <c r="TGY119" s="215"/>
      <c r="TGZ119" s="215"/>
      <c r="THA119" s="215"/>
      <c r="THB119" s="215"/>
      <c r="THC119" s="215"/>
      <c r="THD119" s="215"/>
      <c r="THE119" s="215"/>
      <c r="THF119" s="215"/>
      <c r="THG119" s="215"/>
      <c r="THH119" s="215"/>
      <c r="THI119" s="215"/>
      <c r="THJ119" s="215"/>
      <c r="THK119" s="215"/>
      <c r="THL119" s="215"/>
      <c r="THM119" s="215"/>
      <c r="THN119" s="215"/>
      <c r="THO119" s="215"/>
      <c r="THP119" s="215"/>
      <c r="THQ119" s="215"/>
      <c r="THR119" s="215"/>
      <c r="THS119" s="215"/>
      <c r="THT119" s="215"/>
      <c r="THU119" s="215"/>
      <c r="THV119" s="215"/>
      <c r="THW119" s="215"/>
      <c r="THX119" s="215"/>
      <c r="THY119" s="215"/>
      <c r="THZ119" s="215"/>
      <c r="TIA119" s="215"/>
      <c r="TIB119" s="215"/>
      <c r="TIC119" s="215"/>
      <c r="TID119" s="215"/>
      <c r="TIE119" s="215"/>
      <c r="TIF119" s="215"/>
      <c r="TIG119" s="215"/>
      <c r="TIH119" s="215"/>
      <c r="TII119" s="215"/>
      <c r="TIJ119" s="215"/>
      <c r="TIK119" s="215"/>
      <c r="TIL119" s="215"/>
      <c r="TIM119" s="215"/>
      <c r="TIN119" s="215"/>
      <c r="TIO119" s="215"/>
      <c r="TIP119" s="215"/>
      <c r="TIQ119" s="215"/>
      <c r="TIR119" s="215"/>
      <c r="TIS119" s="215"/>
      <c r="TIT119" s="215"/>
      <c r="TIU119" s="215"/>
      <c r="TIV119" s="215"/>
      <c r="TIW119" s="215"/>
      <c r="TIX119" s="215"/>
      <c r="TIY119" s="215"/>
      <c r="TIZ119" s="215"/>
      <c r="TJA119" s="215"/>
      <c r="TJB119" s="215"/>
      <c r="TJC119" s="215"/>
      <c r="TJD119" s="215"/>
      <c r="TJE119" s="215"/>
      <c r="TJF119" s="215"/>
      <c r="TJG119" s="215"/>
      <c r="TJH119" s="215"/>
      <c r="TJI119" s="215"/>
      <c r="TJJ119" s="215"/>
      <c r="TJK119" s="215"/>
      <c r="TJL119" s="215"/>
      <c r="TJM119" s="215"/>
      <c r="TJN119" s="215"/>
      <c r="TJO119" s="215"/>
      <c r="TJP119" s="215"/>
      <c r="TJQ119" s="215"/>
      <c r="TJR119" s="215"/>
      <c r="TJS119" s="215"/>
      <c r="TJT119" s="215"/>
      <c r="TJU119" s="215"/>
      <c r="TJV119" s="215"/>
      <c r="TJW119" s="215"/>
      <c r="TJX119" s="215"/>
      <c r="TJY119" s="215"/>
      <c r="TJZ119" s="215"/>
      <c r="TKA119" s="215"/>
      <c r="TKB119" s="215"/>
      <c r="TKC119" s="215"/>
      <c r="TKD119" s="215"/>
      <c r="TKE119" s="215"/>
      <c r="TKF119" s="215"/>
      <c r="TKG119" s="215"/>
      <c r="TKH119" s="215"/>
      <c r="TKI119" s="215"/>
      <c r="TKJ119" s="215"/>
      <c r="TKK119" s="215"/>
      <c r="TKL119" s="215"/>
      <c r="TKM119" s="215"/>
      <c r="TKN119" s="215"/>
      <c r="TKO119" s="215"/>
      <c r="TKP119" s="215"/>
      <c r="TKQ119" s="215"/>
      <c r="TKR119" s="215"/>
      <c r="TKS119" s="215"/>
      <c r="TKT119" s="215"/>
      <c r="TKU119" s="215"/>
      <c r="TKV119" s="215"/>
      <c r="TKW119" s="215"/>
      <c r="TKX119" s="215"/>
      <c r="TKY119" s="215"/>
      <c r="TKZ119" s="215"/>
      <c r="TLA119" s="215"/>
      <c r="TLB119" s="215"/>
      <c r="TLC119" s="215"/>
      <c r="TLD119" s="215"/>
      <c r="TLE119" s="215"/>
      <c r="TLF119" s="215"/>
      <c r="TLG119" s="215"/>
      <c r="TLH119" s="215"/>
      <c r="TLI119" s="215"/>
      <c r="TLJ119" s="215"/>
      <c r="TLK119" s="215"/>
      <c r="TLL119" s="215"/>
      <c r="TLM119" s="215"/>
      <c r="TLN119" s="215"/>
      <c r="TLO119" s="215"/>
      <c r="TLP119" s="215"/>
      <c r="TLQ119" s="215"/>
      <c r="TLR119" s="215"/>
      <c r="TLS119" s="215"/>
      <c r="TLT119" s="215"/>
      <c r="TLU119" s="215"/>
      <c r="TLV119" s="215"/>
      <c r="TLW119" s="215"/>
      <c r="TLX119" s="215"/>
      <c r="TLY119" s="215"/>
      <c r="TLZ119" s="215"/>
      <c r="TMA119" s="215"/>
      <c r="TMB119" s="215"/>
      <c r="TMC119" s="215"/>
      <c r="TMD119" s="215"/>
      <c r="TME119" s="215"/>
      <c r="TMF119" s="215"/>
      <c r="TMG119" s="215"/>
      <c r="TMH119" s="215"/>
      <c r="TMI119" s="215"/>
      <c r="TMJ119" s="215"/>
      <c r="TMK119" s="215"/>
      <c r="TML119" s="215"/>
      <c r="TMM119" s="215"/>
      <c r="TMN119" s="215"/>
      <c r="TMO119" s="215"/>
      <c r="TMP119" s="215"/>
      <c r="TMQ119" s="215"/>
      <c r="TMR119" s="215"/>
      <c r="TMS119" s="215"/>
      <c r="TMT119" s="215"/>
      <c r="TMU119" s="215"/>
      <c r="TMV119" s="215"/>
      <c r="TMW119" s="215"/>
      <c r="TMX119" s="215"/>
      <c r="TMY119" s="215"/>
      <c r="TMZ119" s="215"/>
      <c r="TNA119" s="215"/>
      <c r="TNB119" s="215"/>
      <c r="TNC119" s="215"/>
      <c r="TND119" s="215"/>
      <c r="TNE119" s="215"/>
      <c r="TNF119" s="215"/>
      <c r="TNG119" s="215"/>
      <c r="TNH119" s="215"/>
      <c r="TNI119" s="215"/>
      <c r="TNJ119" s="215"/>
      <c r="TNK119" s="215"/>
      <c r="TNL119" s="215"/>
      <c r="TNM119" s="215"/>
      <c r="TNN119" s="215"/>
      <c r="TNO119" s="215"/>
      <c r="TNP119" s="215"/>
      <c r="TNQ119" s="215"/>
      <c r="TNR119" s="215"/>
      <c r="TNS119" s="215"/>
      <c r="TNT119" s="215"/>
      <c r="TNU119" s="215"/>
      <c r="TNV119" s="215"/>
      <c r="TNW119" s="215"/>
      <c r="TNX119" s="215"/>
      <c r="TNY119" s="215"/>
      <c r="TNZ119" s="215"/>
      <c r="TOA119" s="215"/>
      <c r="TOB119" s="215"/>
      <c r="TOC119" s="215"/>
      <c r="TOD119" s="215"/>
      <c r="TOE119" s="215"/>
      <c r="TOF119" s="215"/>
      <c r="TOG119" s="215"/>
      <c r="TOH119" s="215"/>
      <c r="TOI119" s="215"/>
      <c r="TOJ119" s="215"/>
      <c r="TOK119" s="215"/>
      <c r="TOL119" s="215"/>
      <c r="TOM119" s="215"/>
      <c r="TON119" s="215"/>
      <c r="TOO119" s="215"/>
      <c r="TOP119" s="215"/>
      <c r="TOQ119" s="215"/>
      <c r="TOR119" s="215"/>
      <c r="TOS119" s="215"/>
      <c r="TOT119" s="215"/>
      <c r="TOU119" s="215"/>
      <c r="TOV119" s="215"/>
      <c r="TOW119" s="215"/>
      <c r="TOX119" s="215"/>
      <c r="TOY119" s="215"/>
      <c r="TOZ119" s="215"/>
      <c r="TPA119" s="215"/>
      <c r="TPB119" s="215"/>
      <c r="TPC119" s="215"/>
      <c r="TPD119" s="215"/>
      <c r="TPE119" s="215"/>
      <c r="TPF119" s="215"/>
      <c r="TPG119" s="215"/>
      <c r="TPH119" s="215"/>
      <c r="TPI119" s="215"/>
      <c r="TPJ119" s="215"/>
      <c r="TPK119" s="215"/>
      <c r="TPL119" s="215"/>
      <c r="TPM119" s="215"/>
      <c r="TPN119" s="215"/>
      <c r="TPO119" s="215"/>
      <c r="TPP119" s="215"/>
      <c r="TPQ119" s="215"/>
      <c r="TPR119" s="215"/>
      <c r="TPS119" s="215"/>
      <c r="TPT119" s="215"/>
      <c r="TPU119" s="215"/>
      <c r="TPV119" s="215"/>
      <c r="TPW119" s="215"/>
      <c r="TPX119" s="215"/>
      <c r="TPY119" s="215"/>
      <c r="TPZ119" s="215"/>
      <c r="TQA119" s="215"/>
      <c r="TQB119" s="215"/>
      <c r="TQC119" s="215"/>
      <c r="TQD119" s="215"/>
      <c r="TQE119" s="215"/>
      <c r="TQF119" s="215"/>
      <c r="TQG119" s="215"/>
      <c r="TQH119" s="215"/>
      <c r="TQI119" s="215"/>
      <c r="TQJ119" s="215"/>
      <c r="TQK119" s="215"/>
      <c r="TQL119" s="215"/>
      <c r="TQM119" s="215"/>
      <c r="TQN119" s="215"/>
      <c r="TQO119" s="215"/>
      <c r="TQP119" s="215"/>
      <c r="TQQ119" s="215"/>
      <c r="TQR119" s="215"/>
      <c r="TQS119" s="215"/>
      <c r="TQT119" s="215"/>
      <c r="TQU119" s="215"/>
      <c r="TQV119" s="215"/>
      <c r="TQW119" s="215"/>
      <c r="TQX119" s="215"/>
      <c r="TQY119" s="215"/>
      <c r="TQZ119" s="215"/>
      <c r="TRA119" s="215"/>
      <c r="TRB119" s="215"/>
      <c r="TRC119" s="215"/>
      <c r="TRD119" s="215"/>
      <c r="TRE119" s="215"/>
      <c r="TRF119" s="215"/>
      <c r="TRG119" s="215"/>
      <c r="TRH119" s="215"/>
      <c r="TRI119" s="215"/>
      <c r="TRJ119" s="215"/>
      <c r="TRK119" s="215"/>
      <c r="TRL119" s="215"/>
      <c r="TRM119" s="215"/>
      <c r="TRN119" s="215"/>
      <c r="TRO119" s="215"/>
      <c r="TRP119" s="215"/>
      <c r="TRQ119" s="215"/>
      <c r="TRR119" s="215"/>
      <c r="TRS119" s="215"/>
      <c r="TRT119" s="215"/>
      <c r="TRU119" s="215"/>
      <c r="TRV119" s="215"/>
      <c r="TRW119" s="215"/>
      <c r="TRX119" s="215"/>
      <c r="TRY119" s="215"/>
      <c r="TRZ119" s="215"/>
      <c r="TSA119" s="215"/>
      <c r="TSB119" s="215"/>
      <c r="TSC119" s="215"/>
      <c r="TSD119" s="215"/>
      <c r="TSE119" s="215"/>
      <c r="TSF119" s="215"/>
      <c r="TSG119" s="215"/>
      <c r="TSH119" s="215"/>
      <c r="TSI119" s="215"/>
      <c r="TSJ119" s="215"/>
      <c r="TSK119" s="215"/>
      <c r="TSL119" s="215"/>
      <c r="TSM119" s="215"/>
      <c r="TSN119" s="215"/>
      <c r="TSO119" s="215"/>
      <c r="TSP119" s="215"/>
      <c r="TSQ119" s="215"/>
      <c r="TSR119" s="215"/>
      <c r="TSS119" s="215"/>
      <c r="TST119" s="215"/>
      <c r="TSU119" s="215"/>
      <c r="TSV119" s="215"/>
      <c r="TSW119" s="215"/>
      <c r="TSX119" s="215"/>
      <c r="TSY119" s="215"/>
      <c r="TSZ119" s="215"/>
      <c r="TTA119" s="215"/>
      <c r="TTB119" s="215"/>
      <c r="TTC119" s="215"/>
      <c r="TTD119" s="215"/>
      <c r="TTE119" s="215"/>
      <c r="TTF119" s="215"/>
      <c r="TTG119" s="215"/>
      <c r="TTH119" s="215"/>
      <c r="TTI119" s="215"/>
      <c r="TTJ119" s="215"/>
      <c r="TTK119" s="215"/>
      <c r="TTL119" s="215"/>
      <c r="TTM119" s="215"/>
      <c r="TTN119" s="215"/>
      <c r="TTO119" s="215"/>
      <c r="TTP119" s="215"/>
      <c r="TTQ119" s="215"/>
      <c r="TTR119" s="215"/>
      <c r="TTS119" s="215"/>
      <c r="TTT119" s="215"/>
      <c r="TTU119" s="215"/>
      <c r="TTV119" s="215"/>
      <c r="TTW119" s="215"/>
      <c r="TTX119" s="215"/>
      <c r="TTY119" s="215"/>
      <c r="TTZ119" s="215"/>
      <c r="TUA119" s="215"/>
      <c r="TUB119" s="215"/>
      <c r="TUC119" s="215"/>
      <c r="TUD119" s="215"/>
      <c r="TUE119" s="215"/>
      <c r="TUF119" s="215"/>
      <c r="TUG119" s="215"/>
      <c r="TUH119" s="215"/>
      <c r="TUI119" s="215"/>
      <c r="TUJ119" s="215"/>
      <c r="TUK119" s="215"/>
      <c r="TUL119" s="215"/>
      <c r="TUM119" s="215"/>
      <c r="TUN119" s="215"/>
      <c r="TUO119" s="215"/>
      <c r="TUP119" s="215"/>
      <c r="TUQ119" s="215"/>
      <c r="TUR119" s="215"/>
      <c r="TUS119" s="215"/>
      <c r="TUT119" s="215"/>
      <c r="TUU119" s="215"/>
      <c r="TUV119" s="215"/>
      <c r="TUW119" s="215"/>
      <c r="TUX119" s="215"/>
      <c r="TUY119" s="215"/>
      <c r="TUZ119" s="215"/>
      <c r="TVA119" s="215"/>
      <c r="TVB119" s="215"/>
      <c r="TVC119" s="215"/>
      <c r="TVD119" s="215"/>
      <c r="TVE119" s="215"/>
      <c r="TVF119" s="215"/>
      <c r="TVG119" s="215"/>
      <c r="TVH119" s="215"/>
      <c r="TVI119" s="215"/>
      <c r="TVJ119" s="215"/>
      <c r="TVK119" s="215"/>
      <c r="TVL119" s="215"/>
      <c r="TVM119" s="215"/>
      <c r="TVN119" s="215"/>
      <c r="TVO119" s="215"/>
      <c r="TVP119" s="215"/>
      <c r="TVQ119" s="215"/>
      <c r="TVR119" s="215"/>
      <c r="TVS119" s="215"/>
      <c r="TVT119" s="215"/>
      <c r="TVU119" s="215"/>
      <c r="TVV119" s="215"/>
      <c r="TVW119" s="215"/>
      <c r="TVX119" s="215"/>
      <c r="TVY119" s="215"/>
      <c r="TVZ119" s="215"/>
      <c r="TWA119" s="215"/>
      <c r="TWB119" s="215"/>
      <c r="TWC119" s="215"/>
      <c r="TWD119" s="215"/>
      <c r="TWE119" s="215"/>
      <c r="TWF119" s="215"/>
      <c r="TWG119" s="215"/>
      <c r="TWH119" s="215"/>
      <c r="TWI119" s="215"/>
      <c r="TWJ119" s="215"/>
      <c r="TWK119" s="215"/>
      <c r="TWL119" s="215"/>
      <c r="TWM119" s="215"/>
      <c r="TWN119" s="215"/>
      <c r="TWO119" s="215"/>
      <c r="TWP119" s="215"/>
      <c r="TWQ119" s="215"/>
      <c r="TWR119" s="215"/>
      <c r="TWS119" s="215"/>
      <c r="TWT119" s="215"/>
      <c r="TWU119" s="215"/>
      <c r="TWV119" s="215"/>
      <c r="TWW119" s="215"/>
      <c r="TWX119" s="215"/>
      <c r="TWY119" s="215"/>
      <c r="TWZ119" s="215"/>
      <c r="TXA119" s="215"/>
      <c r="TXB119" s="215"/>
      <c r="TXC119" s="215"/>
      <c r="TXD119" s="215"/>
      <c r="TXE119" s="215"/>
      <c r="TXF119" s="215"/>
      <c r="TXG119" s="215"/>
      <c r="TXH119" s="215"/>
      <c r="TXI119" s="215"/>
      <c r="TXJ119" s="215"/>
      <c r="TXK119" s="215"/>
      <c r="TXL119" s="215"/>
      <c r="TXM119" s="215"/>
      <c r="TXN119" s="215"/>
      <c r="TXO119" s="215"/>
      <c r="TXP119" s="215"/>
      <c r="TXQ119" s="215"/>
      <c r="TXR119" s="215"/>
      <c r="TXS119" s="215"/>
      <c r="TXT119" s="215"/>
      <c r="TXU119" s="215"/>
      <c r="TXV119" s="215"/>
      <c r="TXW119" s="215"/>
      <c r="TXX119" s="215"/>
      <c r="TXY119" s="215"/>
      <c r="TXZ119" s="215"/>
      <c r="TYA119" s="215"/>
      <c r="TYB119" s="215"/>
      <c r="TYC119" s="215"/>
      <c r="TYD119" s="215"/>
      <c r="TYE119" s="215"/>
      <c r="TYF119" s="215"/>
      <c r="TYG119" s="215"/>
      <c r="TYH119" s="215"/>
      <c r="TYI119" s="215"/>
      <c r="TYJ119" s="215"/>
      <c r="TYK119" s="215"/>
      <c r="TYL119" s="215"/>
      <c r="TYM119" s="215"/>
      <c r="TYN119" s="215"/>
      <c r="TYO119" s="215"/>
      <c r="TYP119" s="215"/>
      <c r="TYQ119" s="215"/>
      <c r="TYR119" s="215"/>
      <c r="TYS119" s="215"/>
      <c r="TYT119" s="215"/>
      <c r="TYU119" s="215"/>
      <c r="TYV119" s="215"/>
      <c r="TYW119" s="215"/>
      <c r="TYX119" s="215"/>
      <c r="TYY119" s="215"/>
      <c r="TYZ119" s="215"/>
      <c r="TZA119" s="215"/>
      <c r="TZB119" s="215"/>
      <c r="TZC119" s="215"/>
      <c r="TZD119" s="215"/>
      <c r="TZE119" s="215"/>
      <c r="TZF119" s="215"/>
      <c r="TZG119" s="215"/>
      <c r="TZH119" s="215"/>
      <c r="TZI119" s="215"/>
      <c r="TZJ119" s="215"/>
      <c r="TZK119" s="215"/>
      <c r="TZL119" s="215"/>
      <c r="TZM119" s="215"/>
      <c r="TZN119" s="215"/>
      <c r="TZO119" s="215"/>
      <c r="TZP119" s="215"/>
      <c r="TZQ119" s="215"/>
      <c r="TZR119" s="215"/>
      <c r="TZS119" s="215"/>
      <c r="TZT119" s="215"/>
      <c r="TZU119" s="215"/>
      <c r="TZV119" s="215"/>
      <c r="TZW119" s="215"/>
      <c r="TZX119" s="215"/>
      <c r="TZY119" s="215"/>
      <c r="TZZ119" s="215"/>
      <c r="UAA119" s="215"/>
      <c r="UAB119" s="215"/>
      <c r="UAC119" s="215"/>
      <c r="UAD119" s="215"/>
      <c r="UAE119" s="215"/>
      <c r="UAF119" s="215"/>
      <c r="UAG119" s="215"/>
      <c r="UAH119" s="215"/>
      <c r="UAI119" s="215"/>
      <c r="UAJ119" s="215"/>
      <c r="UAK119" s="215"/>
      <c r="UAL119" s="215"/>
      <c r="UAM119" s="215"/>
      <c r="UAN119" s="215"/>
      <c r="UAO119" s="215"/>
      <c r="UAP119" s="215"/>
      <c r="UAQ119" s="215"/>
      <c r="UAR119" s="215"/>
      <c r="UAS119" s="215"/>
      <c r="UAT119" s="215"/>
      <c r="UAU119" s="215"/>
      <c r="UAV119" s="215"/>
      <c r="UAW119" s="215"/>
      <c r="UAX119" s="215"/>
      <c r="UAY119" s="215"/>
      <c r="UAZ119" s="215"/>
      <c r="UBA119" s="215"/>
      <c r="UBB119" s="215"/>
      <c r="UBC119" s="215"/>
      <c r="UBD119" s="215"/>
      <c r="UBE119" s="215"/>
      <c r="UBF119" s="215"/>
      <c r="UBG119" s="215"/>
      <c r="UBH119" s="215"/>
      <c r="UBI119" s="215"/>
      <c r="UBJ119" s="215"/>
      <c r="UBK119" s="215"/>
      <c r="UBL119" s="215"/>
      <c r="UBM119" s="215"/>
      <c r="UBN119" s="215"/>
      <c r="UBO119" s="215"/>
      <c r="UBP119" s="215"/>
      <c r="UBQ119" s="215"/>
      <c r="UBR119" s="215"/>
      <c r="UBS119" s="215"/>
      <c r="UBT119" s="215"/>
      <c r="UBU119" s="215"/>
      <c r="UBV119" s="215"/>
      <c r="UBW119" s="215"/>
      <c r="UBX119" s="215"/>
      <c r="UBY119" s="215"/>
      <c r="UBZ119" s="215"/>
      <c r="UCA119" s="215"/>
      <c r="UCB119" s="215"/>
      <c r="UCC119" s="215"/>
      <c r="UCD119" s="215"/>
      <c r="UCE119" s="215"/>
      <c r="UCF119" s="215"/>
      <c r="UCG119" s="215"/>
      <c r="UCH119" s="215"/>
      <c r="UCI119" s="215"/>
      <c r="UCJ119" s="215"/>
      <c r="UCK119" s="215"/>
      <c r="UCL119" s="215"/>
      <c r="UCM119" s="215"/>
      <c r="UCN119" s="215"/>
      <c r="UCO119" s="215"/>
      <c r="UCP119" s="215"/>
      <c r="UCQ119" s="215"/>
      <c r="UCR119" s="215"/>
      <c r="UCS119" s="215"/>
      <c r="UCT119" s="215"/>
      <c r="UCU119" s="215"/>
      <c r="UCV119" s="215"/>
      <c r="UCW119" s="215"/>
      <c r="UCX119" s="215"/>
      <c r="UCY119" s="215"/>
      <c r="UCZ119" s="215"/>
      <c r="UDA119" s="215"/>
      <c r="UDB119" s="215"/>
      <c r="UDC119" s="215"/>
      <c r="UDD119" s="215"/>
      <c r="UDE119" s="215"/>
      <c r="UDF119" s="215"/>
      <c r="UDG119" s="215"/>
      <c r="UDH119" s="215"/>
      <c r="UDI119" s="215"/>
      <c r="UDJ119" s="215"/>
      <c r="UDK119" s="215"/>
      <c r="UDL119" s="215"/>
      <c r="UDM119" s="215"/>
      <c r="UDN119" s="215"/>
      <c r="UDO119" s="215"/>
      <c r="UDP119" s="215"/>
      <c r="UDQ119" s="215"/>
      <c r="UDR119" s="215"/>
      <c r="UDS119" s="215"/>
      <c r="UDT119" s="215"/>
      <c r="UDU119" s="215"/>
      <c r="UDV119" s="215"/>
      <c r="UDW119" s="215"/>
      <c r="UDX119" s="215"/>
      <c r="UDY119" s="215"/>
      <c r="UDZ119" s="215"/>
      <c r="UEA119" s="215"/>
      <c r="UEB119" s="215"/>
      <c r="UEC119" s="215"/>
      <c r="UED119" s="215"/>
      <c r="UEE119" s="215"/>
      <c r="UEF119" s="215"/>
      <c r="UEG119" s="215"/>
      <c r="UEH119" s="215"/>
      <c r="UEI119" s="215"/>
      <c r="UEJ119" s="215"/>
      <c r="UEK119" s="215"/>
      <c r="UEL119" s="215"/>
      <c r="UEM119" s="215"/>
      <c r="UEN119" s="215"/>
      <c r="UEO119" s="215"/>
      <c r="UEP119" s="215"/>
      <c r="UEQ119" s="215"/>
      <c r="UER119" s="215"/>
      <c r="UES119" s="215"/>
      <c r="UET119" s="215"/>
      <c r="UEU119" s="215"/>
      <c r="UEV119" s="215"/>
      <c r="UEW119" s="215"/>
      <c r="UEX119" s="215"/>
      <c r="UEY119" s="215"/>
      <c r="UEZ119" s="215"/>
      <c r="UFA119" s="215"/>
      <c r="UFB119" s="215"/>
      <c r="UFC119" s="215"/>
      <c r="UFD119" s="215"/>
      <c r="UFE119" s="215"/>
      <c r="UFF119" s="215"/>
      <c r="UFG119" s="215"/>
      <c r="UFH119" s="215"/>
      <c r="UFI119" s="215"/>
      <c r="UFJ119" s="215"/>
      <c r="UFK119" s="215"/>
      <c r="UFL119" s="215"/>
      <c r="UFM119" s="215"/>
      <c r="UFN119" s="215"/>
      <c r="UFO119" s="215"/>
      <c r="UFP119" s="215"/>
      <c r="UFQ119" s="215"/>
      <c r="UFR119" s="215"/>
      <c r="UFS119" s="215"/>
      <c r="UFT119" s="215"/>
      <c r="UFU119" s="215"/>
      <c r="UFV119" s="215"/>
      <c r="UFW119" s="215"/>
      <c r="UFX119" s="215"/>
      <c r="UFY119" s="215"/>
      <c r="UFZ119" s="215"/>
      <c r="UGA119" s="215"/>
      <c r="UGB119" s="215"/>
      <c r="UGC119" s="215"/>
      <c r="UGD119" s="215"/>
      <c r="UGE119" s="215"/>
      <c r="UGF119" s="215"/>
      <c r="UGG119" s="215"/>
      <c r="UGH119" s="215"/>
      <c r="UGI119" s="215"/>
      <c r="UGJ119" s="215"/>
      <c r="UGK119" s="215"/>
      <c r="UGL119" s="215"/>
      <c r="UGM119" s="215"/>
      <c r="UGN119" s="215"/>
      <c r="UGO119" s="215"/>
      <c r="UGP119" s="215"/>
      <c r="UGQ119" s="215"/>
      <c r="UGR119" s="215"/>
      <c r="UGS119" s="215"/>
      <c r="UGT119" s="215"/>
      <c r="UGU119" s="215"/>
      <c r="UGV119" s="215"/>
      <c r="UGW119" s="215"/>
      <c r="UGX119" s="215"/>
      <c r="UGY119" s="215"/>
      <c r="UGZ119" s="215"/>
      <c r="UHA119" s="215"/>
      <c r="UHB119" s="215"/>
      <c r="UHC119" s="215"/>
      <c r="UHD119" s="215"/>
      <c r="UHE119" s="215"/>
      <c r="UHF119" s="215"/>
      <c r="UHG119" s="215"/>
      <c r="UHH119" s="215"/>
      <c r="UHI119" s="215"/>
      <c r="UHJ119" s="215"/>
      <c r="UHK119" s="215"/>
      <c r="UHL119" s="215"/>
      <c r="UHM119" s="215"/>
      <c r="UHN119" s="215"/>
      <c r="UHO119" s="215"/>
      <c r="UHP119" s="215"/>
      <c r="UHQ119" s="215"/>
      <c r="UHR119" s="215"/>
      <c r="UHS119" s="215"/>
      <c r="UHT119" s="215"/>
      <c r="UHU119" s="215"/>
      <c r="UHV119" s="215"/>
      <c r="UHW119" s="215"/>
      <c r="UHX119" s="215"/>
      <c r="UHY119" s="215"/>
      <c r="UHZ119" s="215"/>
      <c r="UIA119" s="215"/>
      <c r="UIB119" s="215"/>
      <c r="UIC119" s="215"/>
      <c r="UID119" s="215"/>
      <c r="UIE119" s="215"/>
      <c r="UIF119" s="215"/>
      <c r="UIG119" s="215"/>
      <c r="UIH119" s="215"/>
      <c r="UII119" s="215"/>
      <c r="UIJ119" s="215"/>
      <c r="UIK119" s="215"/>
      <c r="UIL119" s="215"/>
      <c r="UIM119" s="215"/>
      <c r="UIN119" s="215"/>
      <c r="UIO119" s="215"/>
      <c r="UIP119" s="215"/>
      <c r="UIQ119" s="215"/>
      <c r="UIR119" s="215"/>
      <c r="UIS119" s="215"/>
      <c r="UIT119" s="215"/>
      <c r="UIU119" s="215"/>
      <c r="UIV119" s="215"/>
      <c r="UIW119" s="215"/>
      <c r="UIX119" s="215"/>
      <c r="UIY119" s="215"/>
      <c r="UIZ119" s="215"/>
      <c r="UJA119" s="215"/>
      <c r="UJB119" s="215"/>
      <c r="UJC119" s="215"/>
      <c r="UJD119" s="215"/>
      <c r="UJE119" s="215"/>
      <c r="UJF119" s="215"/>
      <c r="UJG119" s="215"/>
      <c r="UJH119" s="215"/>
      <c r="UJI119" s="215"/>
      <c r="UJJ119" s="215"/>
      <c r="UJK119" s="215"/>
      <c r="UJL119" s="215"/>
      <c r="UJM119" s="215"/>
      <c r="UJN119" s="215"/>
      <c r="UJO119" s="215"/>
      <c r="UJP119" s="215"/>
      <c r="UJQ119" s="215"/>
      <c r="UJR119" s="215"/>
      <c r="UJS119" s="215"/>
      <c r="UJT119" s="215"/>
      <c r="UJU119" s="215"/>
      <c r="UJV119" s="215"/>
      <c r="UJW119" s="215"/>
      <c r="UJX119" s="215"/>
      <c r="UJY119" s="215"/>
      <c r="UJZ119" s="215"/>
      <c r="UKA119" s="215"/>
      <c r="UKB119" s="215"/>
      <c r="UKC119" s="215"/>
      <c r="UKD119" s="215"/>
      <c r="UKE119" s="215"/>
      <c r="UKF119" s="215"/>
      <c r="UKG119" s="215"/>
      <c r="UKH119" s="215"/>
      <c r="UKI119" s="215"/>
      <c r="UKJ119" s="215"/>
      <c r="UKK119" s="215"/>
      <c r="UKL119" s="215"/>
      <c r="UKM119" s="215"/>
      <c r="UKN119" s="215"/>
      <c r="UKO119" s="215"/>
      <c r="UKP119" s="215"/>
      <c r="UKQ119" s="215"/>
      <c r="UKR119" s="215"/>
      <c r="UKS119" s="215"/>
      <c r="UKT119" s="215"/>
      <c r="UKU119" s="215"/>
      <c r="UKV119" s="215"/>
      <c r="UKW119" s="215"/>
      <c r="UKX119" s="215"/>
      <c r="UKY119" s="215"/>
      <c r="UKZ119" s="215"/>
      <c r="ULA119" s="215"/>
      <c r="ULB119" s="215"/>
      <c r="ULC119" s="215"/>
      <c r="ULD119" s="215"/>
      <c r="ULE119" s="215"/>
      <c r="ULF119" s="215"/>
      <c r="ULG119" s="215"/>
      <c r="ULH119" s="215"/>
      <c r="ULI119" s="215"/>
      <c r="ULJ119" s="215"/>
      <c r="ULK119" s="215"/>
      <c r="ULL119" s="215"/>
      <c r="ULM119" s="215"/>
      <c r="ULN119" s="215"/>
      <c r="ULO119" s="215"/>
      <c r="ULP119" s="215"/>
      <c r="ULQ119" s="215"/>
      <c r="ULR119" s="215"/>
      <c r="ULS119" s="215"/>
      <c r="ULT119" s="215"/>
      <c r="ULU119" s="215"/>
      <c r="ULV119" s="215"/>
      <c r="ULW119" s="215"/>
      <c r="ULX119" s="215"/>
      <c r="ULY119" s="215"/>
      <c r="ULZ119" s="215"/>
      <c r="UMA119" s="215"/>
      <c r="UMB119" s="215"/>
      <c r="UMC119" s="215"/>
      <c r="UMD119" s="215"/>
      <c r="UME119" s="215"/>
      <c r="UMF119" s="215"/>
      <c r="UMG119" s="215"/>
      <c r="UMH119" s="215"/>
      <c r="UMI119" s="215"/>
      <c r="UMJ119" s="215"/>
      <c r="UMK119" s="215"/>
      <c r="UML119" s="215"/>
      <c r="UMM119" s="215"/>
      <c r="UMN119" s="215"/>
      <c r="UMO119" s="215"/>
      <c r="UMP119" s="215"/>
      <c r="UMQ119" s="215"/>
      <c r="UMR119" s="215"/>
      <c r="UMS119" s="215"/>
      <c r="UMT119" s="215"/>
      <c r="UMU119" s="215"/>
      <c r="UMV119" s="215"/>
      <c r="UMW119" s="215"/>
      <c r="UMX119" s="215"/>
      <c r="UMY119" s="215"/>
      <c r="UMZ119" s="215"/>
      <c r="UNA119" s="215"/>
      <c r="UNB119" s="215"/>
      <c r="UNC119" s="215"/>
      <c r="UND119" s="215"/>
      <c r="UNE119" s="215"/>
      <c r="UNF119" s="215"/>
      <c r="UNG119" s="215"/>
      <c r="UNH119" s="215"/>
      <c r="UNI119" s="215"/>
      <c r="UNJ119" s="215"/>
      <c r="UNK119" s="215"/>
      <c r="UNL119" s="215"/>
      <c r="UNM119" s="215"/>
      <c r="UNN119" s="215"/>
      <c r="UNO119" s="215"/>
      <c r="UNP119" s="215"/>
      <c r="UNQ119" s="215"/>
      <c r="UNR119" s="215"/>
      <c r="UNS119" s="215"/>
      <c r="UNT119" s="215"/>
      <c r="UNU119" s="215"/>
      <c r="UNV119" s="215"/>
      <c r="UNW119" s="215"/>
      <c r="UNX119" s="215"/>
      <c r="UNY119" s="215"/>
      <c r="UNZ119" s="215"/>
      <c r="UOA119" s="215"/>
      <c r="UOB119" s="215"/>
      <c r="UOC119" s="215"/>
      <c r="UOD119" s="215"/>
      <c r="UOE119" s="215"/>
      <c r="UOF119" s="215"/>
      <c r="UOG119" s="215"/>
      <c r="UOH119" s="215"/>
      <c r="UOI119" s="215"/>
      <c r="UOJ119" s="215"/>
      <c r="UOK119" s="215"/>
      <c r="UOL119" s="215"/>
      <c r="UOM119" s="215"/>
      <c r="UON119" s="215"/>
      <c r="UOO119" s="215"/>
      <c r="UOP119" s="215"/>
      <c r="UOQ119" s="215"/>
      <c r="UOR119" s="215"/>
      <c r="UOS119" s="215"/>
      <c r="UOT119" s="215"/>
      <c r="UOU119" s="215"/>
      <c r="UOV119" s="215"/>
      <c r="UOW119" s="215"/>
      <c r="UOX119" s="215"/>
      <c r="UOY119" s="215"/>
      <c r="UOZ119" s="215"/>
      <c r="UPA119" s="215"/>
      <c r="UPB119" s="215"/>
      <c r="UPC119" s="215"/>
      <c r="UPD119" s="215"/>
      <c r="UPE119" s="215"/>
      <c r="UPF119" s="215"/>
      <c r="UPG119" s="215"/>
      <c r="UPH119" s="215"/>
      <c r="UPI119" s="215"/>
      <c r="UPJ119" s="215"/>
      <c r="UPK119" s="215"/>
      <c r="UPL119" s="215"/>
      <c r="UPM119" s="215"/>
      <c r="UPN119" s="215"/>
      <c r="UPO119" s="215"/>
      <c r="UPP119" s="215"/>
      <c r="UPQ119" s="215"/>
      <c r="UPR119" s="215"/>
      <c r="UPS119" s="215"/>
      <c r="UPT119" s="215"/>
      <c r="UPU119" s="215"/>
      <c r="UPV119" s="215"/>
      <c r="UPW119" s="215"/>
      <c r="UPX119" s="215"/>
      <c r="UPY119" s="215"/>
      <c r="UPZ119" s="215"/>
      <c r="UQA119" s="215"/>
      <c r="UQB119" s="215"/>
      <c r="UQC119" s="215"/>
      <c r="UQD119" s="215"/>
      <c r="UQE119" s="215"/>
      <c r="UQF119" s="215"/>
      <c r="UQG119" s="215"/>
      <c r="UQH119" s="215"/>
      <c r="UQI119" s="215"/>
      <c r="UQJ119" s="215"/>
      <c r="UQK119" s="215"/>
      <c r="UQL119" s="215"/>
      <c r="UQM119" s="215"/>
      <c r="UQN119" s="215"/>
      <c r="UQO119" s="215"/>
      <c r="UQP119" s="215"/>
      <c r="UQQ119" s="215"/>
      <c r="UQR119" s="215"/>
      <c r="UQS119" s="215"/>
      <c r="UQT119" s="215"/>
      <c r="UQU119" s="215"/>
      <c r="UQV119" s="215"/>
      <c r="UQW119" s="215"/>
      <c r="UQX119" s="215"/>
      <c r="UQY119" s="215"/>
      <c r="UQZ119" s="215"/>
      <c r="URA119" s="215"/>
      <c r="URB119" s="215"/>
      <c r="URC119" s="215"/>
      <c r="URD119" s="215"/>
      <c r="URE119" s="215"/>
      <c r="URF119" s="215"/>
      <c r="URG119" s="215"/>
      <c r="URH119" s="215"/>
      <c r="URI119" s="215"/>
      <c r="URJ119" s="215"/>
      <c r="URK119" s="215"/>
      <c r="URL119" s="215"/>
      <c r="URM119" s="215"/>
      <c r="URN119" s="215"/>
      <c r="URO119" s="215"/>
      <c r="URP119" s="215"/>
      <c r="URQ119" s="215"/>
      <c r="URR119" s="215"/>
      <c r="URS119" s="215"/>
      <c r="URT119" s="215"/>
      <c r="URU119" s="215"/>
      <c r="URV119" s="215"/>
      <c r="URW119" s="215"/>
      <c r="URX119" s="215"/>
      <c r="URY119" s="215"/>
      <c r="URZ119" s="215"/>
      <c r="USA119" s="215"/>
      <c r="USB119" s="215"/>
      <c r="USC119" s="215"/>
      <c r="USD119" s="215"/>
      <c r="USE119" s="215"/>
      <c r="USF119" s="215"/>
      <c r="USG119" s="215"/>
      <c r="USH119" s="215"/>
      <c r="USI119" s="215"/>
      <c r="USJ119" s="215"/>
      <c r="USK119" s="215"/>
      <c r="USL119" s="215"/>
      <c r="USM119" s="215"/>
      <c r="USN119" s="215"/>
      <c r="USO119" s="215"/>
      <c r="USP119" s="215"/>
      <c r="USQ119" s="215"/>
      <c r="USR119" s="215"/>
      <c r="USS119" s="215"/>
      <c r="UST119" s="215"/>
      <c r="USU119" s="215"/>
      <c r="USV119" s="215"/>
      <c r="USW119" s="215"/>
      <c r="USX119" s="215"/>
      <c r="USY119" s="215"/>
      <c r="USZ119" s="215"/>
      <c r="UTA119" s="215"/>
      <c r="UTB119" s="215"/>
      <c r="UTC119" s="215"/>
      <c r="UTD119" s="215"/>
      <c r="UTE119" s="215"/>
      <c r="UTF119" s="215"/>
      <c r="UTG119" s="215"/>
      <c r="UTH119" s="215"/>
      <c r="UTI119" s="215"/>
      <c r="UTJ119" s="215"/>
      <c r="UTK119" s="215"/>
      <c r="UTL119" s="215"/>
      <c r="UTM119" s="215"/>
      <c r="UTN119" s="215"/>
      <c r="UTO119" s="215"/>
      <c r="UTP119" s="215"/>
      <c r="UTQ119" s="215"/>
      <c r="UTR119" s="215"/>
      <c r="UTS119" s="215"/>
      <c r="UTT119" s="215"/>
      <c r="UTU119" s="215"/>
      <c r="UTV119" s="215"/>
      <c r="UTW119" s="215"/>
      <c r="UTX119" s="215"/>
      <c r="UTY119" s="215"/>
      <c r="UTZ119" s="215"/>
      <c r="UUA119" s="215"/>
      <c r="UUB119" s="215"/>
      <c r="UUC119" s="215"/>
      <c r="UUD119" s="215"/>
      <c r="UUE119" s="215"/>
      <c r="UUF119" s="215"/>
      <c r="UUG119" s="215"/>
      <c r="UUH119" s="215"/>
      <c r="UUI119" s="215"/>
      <c r="UUJ119" s="215"/>
      <c r="UUK119" s="215"/>
      <c r="UUL119" s="215"/>
      <c r="UUM119" s="215"/>
      <c r="UUN119" s="215"/>
      <c r="UUO119" s="215"/>
      <c r="UUP119" s="215"/>
      <c r="UUQ119" s="215"/>
      <c r="UUR119" s="215"/>
      <c r="UUS119" s="215"/>
      <c r="UUT119" s="215"/>
      <c r="UUU119" s="215"/>
      <c r="UUV119" s="215"/>
      <c r="UUW119" s="215"/>
      <c r="UUX119" s="215"/>
      <c r="UUY119" s="215"/>
      <c r="UUZ119" s="215"/>
      <c r="UVA119" s="215"/>
      <c r="UVB119" s="215"/>
      <c r="UVC119" s="215"/>
      <c r="UVD119" s="215"/>
      <c r="UVE119" s="215"/>
      <c r="UVF119" s="215"/>
      <c r="UVG119" s="215"/>
      <c r="UVH119" s="215"/>
      <c r="UVI119" s="215"/>
      <c r="UVJ119" s="215"/>
      <c r="UVK119" s="215"/>
      <c r="UVL119" s="215"/>
      <c r="UVM119" s="215"/>
      <c r="UVN119" s="215"/>
      <c r="UVO119" s="215"/>
      <c r="UVP119" s="215"/>
      <c r="UVQ119" s="215"/>
      <c r="UVR119" s="215"/>
      <c r="UVS119" s="215"/>
      <c r="UVT119" s="215"/>
      <c r="UVU119" s="215"/>
      <c r="UVV119" s="215"/>
      <c r="UVW119" s="215"/>
      <c r="UVX119" s="215"/>
      <c r="UVY119" s="215"/>
      <c r="UVZ119" s="215"/>
      <c r="UWA119" s="215"/>
      <c r="UWB119" s="215"/>
      <c r="UWC119" s="215"/>
      <c r="UWD119" s="215"/>
      <c r="UWE119" s="215"/>
      <c r="UWF119" s="215"/>
      <c r="UWG119" s="215"/>
      <c r="UWH119" s="215"/>
      <c r="UWI119" s="215"/>
      <c r="UWJ119" s="215"/>
      <c r="UWK119" s="215"/>
      <c r="UWL119" s="215"/>
      <c r="UWM119" s="215"/>
      <c r="UWN119" s="215"/>
      <c r="UWO119" s="215"/>
      <c r="UWP119" s="215"/>
      <c r="UWQ119" s="215"/>
      <c r="UWR119" s="215"/>
      <c r="UWS119" s="215"/>
      <c r="UWT119" s="215"/>
      <c r="UWU119" s="215"/>
      <c r="UWV119" s="215"/>
      <c r="UWW119" s="215"/>
      <c r="UWX119" s="215"/>
      <c r="UWY119" s="215"/>
      <c r="UWZ119" s="215"/>
      <c r="UXA119" s="215"/>
      <c r="UXB119" s="215"/>
      <c r="UXC119" s="215"/>
      <c r="UXD119" s="215"/>
      <c r="UXE119" s="215"/>
      <c r="UXF119" s="215"/>
      <c r="UXG119" s="215"/>
      <c r="UXH119" s="215"/>
      <c r="UXI119" s="215"/>
      <c r="UXJ119" s="215"/>
      <c r="UXK119" s="215"/>
      <c r="UXL119" s="215"/>
      <c r="UXM119" s="215"/>
      <c r="UXN119" s="215"/>
      <c r="UXO119" s="215"/>
      <c r="UXP119" s="215"/>
      <c r="UXQ119" s="215"/>
      <c r="UXR119" s="215"/>
      <c r="UXS119" s="215"/>
      <c r="UXT119" s="215"/>
      <c r="UXU119" s="215"/>
      <c r="UXV119" s="215"/>
      <c r="UXW119" s="215"/>
      <c r="UXX119" s="215"/>
      <c r="UXY119" s="215"/>
      <c r="UXZ119" s="215"/>
      <c r="UYA119" s="215"/>
      <c r="UYB119" s="215"/>
      <c r="UYC119" s="215"/>
      <c r="UYD119" s="215"/>
      <c r="UYE119" s="215"/>
      <c r="UYF119" s="215"/>
      <c r="UYG119" s="215"/>
      <c r="UYH119" s="215"/>
      <c r="UYI119" s="215"/>
      <c r="UYJ119" s="215"/>
      <c r="UYK119" s="215"/>
      <c r="UYL119" s="215"/>
      <c r="UYM119" s="215"/>
      <c r="UYN119" s="215"/>
      <c r="UYO119" s="215"/>
      <c r="UYP119" s="215"/>
      <c r="UYQ119" s="215"/>
      <c r="UYR119" s="215"/>
      <c r="UYS119" s="215"/>
      <c r="UYT119" s="215"/>
      <c r="UYU119" s="215"/>
      <c r="UYV119" s="215"/>
      <c r="UYW119" s="215"/>
      <c r="UYX119" s="215"/>
      <c r="UYY119" s="215"/>
      <c r="UYZ119" s="215"/>
      <c r="UZA119" s="215"/>
      <c r="UZB119" s="215"/>
      <c r="UZC119" s="215"/>
      <c r="UZD119" s="215"/>
      <c r="UZE119" s="215"/>
      <c r="UZF119" s="215"/>
      <c r="UZG119" s="215"/>
      <c r="UZH119" s="215"/>
      <c r="UZI119" s="215"/>
      <c r="UZJ119" s="215"/>
      <c r="UZK119" s="215"/>
      <c r="UZL119" s="215"/>
      <c r="UZM119" s="215"/>
      <c r="UZN119" s="215"/>
      <c r="UZO119" s="215"/>
      <c r="UZP119" s="215"/>
      <c r="UZQ119" s="215"/>
      <c r="UZR119" s="215"/>
      <c r="UZS119" s="215"/>
      <c r="UZT119" s="215"/>
      <c r="UZU119" s="215"/>
      <c r="UZV119" s="215"/>
      <c r="UZW119" s="215"/>
      <c r="UZX119" s="215"/>
      <c r="UZY119" s="215"/>
      <c r="UZZ119" s="215"/>
      <c r="VAA119" s="215"/>
      <c r="VAB119" s="215"/>
      <c r="VAC119" s="215"/>
      <c r="VAD119" s="215"/>
      <c r="VAE119" s="215"/>
      <c r="VAF119" s="215"/>
      <c r="VAG119" s="215"/>
      <c r="VAH119" s="215"/>
      <c r="VAI119" s="215"/>
      <c r="VAJ119" s="215"/>
      <c r="VAK119" s="215"/>
      <c r="VAL119" s="215"/>
      <c r="VAM119" s="215"/>
      <c r="VAN119" s="215"/>
      <c r="VAO119" s="215"/>
      <c r="VAP119" s="215"/>
      <c r="VAQ119" s="215"/>
      <c r="VAR119" s="215"/>
      <c r="VAS119" s="215"/>
      <c r="VAT119" s="215"/>
      <c r="VAU119" s="215"/>
      <c r="VAV119" s="215"/>
      <c r="VAW119" s="215"/>
      <c r="VAX119" s="215"/>
      <c r="VAY119" s="215"/>
      <c r="VAZ119" s="215"/>
      <c r="VBA119" s="215"/>
      <c r="VBB119" s="215"/>
      <c r="VBC119" s="215"/>
      <c r="VBD119" s="215"/>
      <c r="VBE119" s="215"/>
      <c r="VBF119" s="215"/>
      <c r="VBG119" s="215"/>
      <c r="VBH119" s="215"/>
      <c r="VBI119" s="215"/>
      <c r="VBJ119" s="215"/>
      <c r="VBK119" s="215"/>
      <c r="VBL119" s="215"/>
      <c r="VBM119" s="215"/>
      <c r="VBN119" s="215"/>
      <c r="VBO119" s="215"/>
      <c r="VBP119" s="215"/>
      <c r="VBQ119" s="215"/>
      <c r="VBR119" s="215"/>
      <c r="VBS119" s="215"/>
      <c r="VBT119" s="215"/>
      <c r="VBU119" s="215"/>
      <c r="VBV119" s="215"/>
      <c r="VBW119" s="215"/>
      <c r="VBX119" s="215"/>
      <c r="VBY119" s="215"/>
      <c r="VBZ119" s="215"/>
      <c r="VCA119" s="215"/>
      <c r="VCB119" s="215"/>
      <c r="VCC119" s="215"/>
      <c r="VCD119" s="215"/>
      <c r="VCE119" s="215"/>
      <c r="VCF119" s="215"/>
      <c r="VCG119" s="215"/>
      <c r="VCH119" s="215"/>
      <c r="VCI119" s="215"/>
      <c r="VCJ119" s="215"/>
      <c r="VCK119" s="215"/>
      <c r="VCL119" s="215"/>
      <c r="VCM119" s="215"/>
      <c r="VCN119" s="215"/>
      <c r="VCO119" s="215"/>
      <c r="VCP119" s="215"/>
      <c r="VCQ119" s="215"/>
      <c r="VCR119" s="215"/>
      <c r="VCS119" s="215"/>
      <c r="VCT119" s="215"/>
      <c r="VCU119" s="215"/>
      <c r="VCV119" s="215"/>
      <c r="VCW119" s="215"/>
      <c r="VCX119" s="215"/>
      <c r="VCY119" s="215"/>
      <c r="VCZ119" s="215"/>
      <c r="VDA119" s="215"/>
      <c r="VDB119" s="215"/>
      <c r="VDC119" s="215"/>
      <c r="VDD119" s="215"/>
      <c r="VDE119" s="215"/>
      <c r="VDF119" s="215"/>
      <c r="VDG119" s="215"/>
      <c r="VDH119" s="215"/>
      <c r="VDI119" s="215"/>
      <c r="VDJ119" s="215"/>
      <c r="VDK119" s="215"/>
      <c r="VDL119" s="215"/>
      <c r="VDM119" s="215"/>
      <c r="VDN119" s="215"/>
      <c r="VDO119" s="215"/>
      <c r="VDP119" s="215"/>
      <c r="VDQ119" s="215"/>
      <c r="VDR119" s="215"/>
      <c r="VDS119" s="215"/>
      <c r="VDT119" s="215"/>
      <c r="VDU119" s="215"/>
      <c r="VDV119" s="215"/>
      <c r="VDW119" s="215"/>
      <c r="VDX119" s="215"/>
      <c r="VDY119" s="215"/>
      <c r="VDZ119" s="215"/>
      <c r="VEA119" s="215"/>
      <c r="VEB119" s="215"/>
      <c r="VEC119" s="215"/>
      <c r="VED119" s="215"/>
      <c r="VEE119" s="215"/>
      <c r="VEF119" s="215"/>
      <c r="VEG119" s="215"/>
      <c r="VEH119" s="215"/>
      <c r="VEI119" s="215"/>
      <c r="VEJ119" s="215"/>
      <c r="VEK119" s="215"/>
      <c r="VEL119" s="215"/>
      <c r="VEM119" s="215"/>
      <c r="VEN119" s="215"/>
      <c r="VEO119" s="215"/>
      <c r="VEP119" s="215"/>
      <c r="VEQ119" s="215"/>
      <c r="VER119" s="215"/>
      <c r="VES119" s="215"/>
      <c r="VET119" s="215"/>
      <c r="VEU119" s="215"/>
      <c r="VEV119" s="215"/>
      <c r="VEW119" s="215"/>
      <c r="VEX119" s="215"/>
      <c r="VEY119" s="215"/>
      <c r="VEZ119" s="215"/>
      <c r="VFA119" s="215"/>
      <c r="VFB119" s="215"/>
      <c r="VFC119" s="215"/>
      <c r="VFD119" s="215"/>
      <c r="VFE119" s="215"/>
      <c r="VFF119" s="215"/>
      <c r="VFG119" s="215"/>
      <c r="VFH119" s="215"/>
      <c r="VFI119" s="215"/>
      <c r="VFJ119" s="215"/>
      <c r="VFK119" s="215"/>
      <c r="VFL119" s="215"/>
      <c r="VFM119" s="215"/>
      <c r="VFN119" s="215"/>
      <c r="VFO119" s="215"/>
      <c r="VFP119" s="215"/>
      <c r="VFQ119" s="215"/>
      <c r="VFR119" s="215"/>
      <c r="VFS119" s="215"/>
      <c r="VFT119" s="215"/>
      <c r="VFU119" s="215"/>
      <c r="VFV119" s="215"/>
      <c r="VFW119" s="215"/>
      <c r="VFX119" s="215"/>
      <c r="VFY119" s="215"/>
      <c r="VFZ119" s="215"/>
      <c r="VGA119" s="215"/>
      <c r="VGB119" s="215"/>
      <c r="VGC119" s="215"/>
      <c r="VGD119" s="215"/>
      <c r="VGE119" s="215"/>
      <c r="VGF119" s="215"/>
      <c r="VGG119" s="215"/>
      <c r="VGH119" s="215"/>
      <c r="VGI119" s="215"/>
      <c r="VGJ119" s="215"/>
      <c r="VGK119" s="215"/>
      <c r="VGL119" s="215"/>
      <c r="VGM119" s="215"/>
      <c r="VGN119" s="215"/>
      <c r="VGO119" s="215"/>
      <c r="VGP119" s="215"/>
      <c r="VGQ119" s="215"/>
      <c r="VGR119" s="215"/>
      <c r="VGS119" s="215"/>
      <c r="VGT119" s="215"/>
      <c r="VGU119" s="215"/>
      <c r="VGV119" s="215"/>
      <c r="VGW119" s="215"/>
      <c r="VGX119" s="215"/>
      <c r="VGY119" s="215"/>
      <c r="VGZ119" s="215"/>
      <c r="VHA119" s="215"/>
      <c r="VHB119" s="215"/>
      <c r="VHC119" s="215"/>
      <c r="VHD119" s="215"/>
      <c r="VHE119" s="215"/>
      <c r="VHF119" s="215"/>
      <c r="VHG119" s="215"/>
      <c r="VHH119" s="215"/>
      <c r="VHI119" s="215"/>
      <c r="VHJ119" s="215"/>
      <c r="VHK119" s="215"/>
      <c r="VHL119" s="215"/>
      <c r="VHM119" s="215"/>
      <c r="VHN119" s="215"/>
      <c r="VHO119" s="215"/>
      <c r="VHP119" s="215"/>
      <c r="VHQ119" s="215"/>
      <c r="VHR119" s="215"/>
      <c r="VHS119" s="215"/>
      <c r="VHT119" s="215"/>
      <c r="VHU119" s="215"/>
      <c r="VHV119" s="215"/>
      <c r="VHW119" s="215"/>
      <c r="VHX119" s="215"/>
      <c r="VHY119" s="215"/>
      <c r="VHZ119" s="215"/>
      <c r="VIA119" s="215"/>
      <c r="VIB119" s="215"/>
      <c r="VIC119" s="215"/>
      <c r="VID119" s="215"/>
      <c r="VIE119" s="215"/>
      <c r="VIF119" s="215"/>
      <c r="VIG119" s="215"/>
      <c r="VIH119" s="215"/>
      <c r="VII119" s="215"/>
      <c r="VIJ119" s="215"/>
      <c r="VIK119" s="215"/>
      <c r="VIL119" s="215"/>
      <c r="VIM119" s="215"/>
      <c r="VIN119" s="215"/>
      <c r="VIO119" s="215"/>
      <c r="VIP119" s="215"/>
      <c r="VIQ119" s="215"/>
      <c r="VIR119" s="215"/>
      <c r="VIS119" s="215"/>
      <c r="VIT119" s="215"/>
      <c r="VIU119" s="215"/>
      <c r="VIV119" s="215"/>
      <c r="VIW119" s="215"/>
      <c r="VIX119" s="215"/>
      <c r="VIY119" s="215"/>
      <c r="VIZ119" s="215"/>
      <c r="VJA119" s="215"/>
      <c r="VJB119" s="215"/>
      <c r="VJC119" s="215"/>
      <c r="VJD119" s="215"/>
      <c r="VJE119" s="215"/>
      <c r="VJF119" s="215"/>
      <c r="VJG119" s="215"/>
      <c r="VJH119" s="215"/>
      <c r="VJI119" s="215"/>
      <c r="VJJ119" s="215"/>
      <c r="VJK119" s="215"/>
      <c r="VJL119" s="215"/>
      <c r="VJM119" s="215"/>
      <c r="VJN119" s="215"/>
      <c r="VJO119" s="215"/>
      <c r="VJP119" s="215"/>
      <c r="VJQ119" s="215"/>
      <c r="VJR119" s="215"/>
      <c r="VJS119" s="215"/>
      <c r="VJT119" s="215"/>
      <c r="VJU119" s="215"/>
      <c r="VJV119" s="215"/>
      <c r="VJW119" s="215"/>
      <c r="VJX119" s="215"/>
      <c r="VJY119" s="215"/>
      <c r="VJZ119" s="215"/>
      <c r="VKA119" s="215"/>
      <c r="VKB119" s="215"/>
      <c r="VKC119" s="215"/>
      <c r="VKD119" s="215"/>
      <c r="VKE119" s="215"/>
      <c r="VKF119" s="215"/>
      <c r="VKG119" s="215"/>
      <c r="VKH119" s="215"/>
      <c r="VKI119" s="215"/>
      <c r="VKJ119" s="215"/>
      <c r="VKK119" s="215"/>
      <c r="VKL119" s="215"/>
      <c r="VKM119" s="215"/>
      <c r="VKN119" s="215"/>
      <c r="VKO119" s="215"/>
      <c r="VKP119" s="215"/>
      <c r="VKQ119" s="215"/>
      <c r="VKR119" s="215"/>
      <c r="VKS119" s="215"/>
      <c r="VKT119" s="215"/>
      <c r="VKU119" s="215"/>
      <c r="VKV119" s="215"/>
      <c r="VKW119" s="215"/>
      <c r="VKX119" s="215"/>
      <c r="VKY119" s="215"/>
      <c r="VKZ119" s="215"/>
      <c r="VLA119" s="215"/>
      <c r="VLB119" s="215"/>
      <c r="VLC119" s="215"/>
      <c r="VLD119" s="215"/>
      <c r="VLE119" s="215"/>
      <c r="VLF119" s="215"/>
      <c r="VLG119" s="215"/>
      <c r="VLH119" s="215"/>
      <c r="VLI119" s="215"/>
      <c r="VLJ119" s="215"/>
      <c r="VLK119" s="215"/>
      <c r="VLL119" s="215"/>
      <c r="VLM119" s="215"/>
      <c r="VLN119" s="215"/>
      <c r="VLO119" s="215"/>
      <c r="VLP119" s="215"/>
      <c r="VLQ119" s="215"/>
      <c r="VLR119" s="215"/>
      <c r="VLS119" s="215"/>
      <c r="VLT119" s="215"/>
      <c r="VLU119" s="215"/>
      <c r="VLV119" s="215"/>
      <c r="VLW119" s="215"/>
      <c r="VLX119" s="215"/>
      <c r="VLY119" s="215"/>
      <c r="VLZ119" s="215"/>
      <c r="VMA119" s="215"/>
      <c r="VMB119" s="215"/>
      <c r="VMC119" s="215"/>
      <c r="VMD119" s="215"/>
      <c r="VME119" s="215"/>
      <c r="VMF119" s="215"/>
      <c r="VMG119" s="215"/>
      <c r="VMH119" s="215"/>
      <c r="VMI119" s="215"/>
      <c r="VMJ119" s="215"/>
      <c r="VMK119" s="215"/>
      <c r="VML119" s="215"/>
      <c r="VMM119" s="215"/>
      <c r="VMN119" s="215"/>
      <c r="VMO119" s="215"/>
      <c r="VMP119" s="215"/>
      <c r="VMQ119" s="215"/>
      <c r="VMR119" s="215"/>
      <c r="VMS119" s="215"/>
      <c r="VMT119" s="215"/>
      <c r="VMU119" s="215"/>
      <c r="VMV119" s="215"/>
      <c r="VMW119" s="215"/>
      <c r="VMX119" s="215"/>
      <c r="VMY119" s="215"/>
      <c r="VMZ119" s="215"/>
      <c r="VNA119" s="215"/>
      <c r="VNB119" s="215"/>
      <c r="VNC119" s="215"/>
      <c r="VND119" s="215"/>
      <c r="VNE119" s="215"/>
      <c r="VNF119" s="215"/>
      <c r="VNG119" s="215"/>
      <c r="VNH119" s="215"/>
      <c r="VNI119" s="215"/>
      <c r="VNJ119" s="215"/>
      <c r="VNK119" s="215"/>
      <c r="VNL119" s="215"/>
      <c r="VNM119" s="215"/>
      <c r="VNN119" s="215"/>
      <c r="VNO119" s="215"/>
      <c r="VNP119" s="215"/>
      <c r="VNQ119" s="215"/>
      <c r="VNR119" s="215"/>
      <c r="VNS119" s="215"/>
      <c r="VNT119" s="215"/>
      <c r="VNU119" s="215"/>
      <c r="VNV119" s="215"/>
      <c r="VNW119" s="215"/>
      <c r="VNX119" s="215"/>
      <c r="VNY119" s="215"/>
      <c r="VNZ119" s="215"/>
      <c r="VOA119" s="215"/>
      <c r="VOB119" s="215"/>
      <c r="VOC119" s="215"/>
      <c r="VOD119" s="215"/>
      <c r="VOE119" s="215"/>
      <c r="VOF119" s="215"/>
      <c r="VOG119" s="215"/>
      <c r="VOH119" s="215"/>
      <c r="VOI119" s="215"/>
      <c r="VOJ119" s="215"/>
      <c r="VOK119" s="215"/>
      <c r="VOL119" s="215"/>
      <c r="VOM119" s="215"/>
      <c r="VON119" s="215"/>
      <c r="VOO119" s="215"/>
      <c r="VOP119" s="215"/>
      <c r="VOQ119" s="215"/>
      <c r="VOR119" s="215"/>
      <c r="VOS119" s="215"/>
      <c r="VOT119" s="215"/>
      <c r="VOU119" s="215"/>
      <c r="VOV119" s="215"/>
      <c r="VOW119" s="215"/>
      <c r="VOX119" s="215"/>
      <c r="VOY119" s="215"/>
      <c r="VOZ119" s="215"/>
      <c r="VPA119" s="215"/>
      <c r="VPB119" s="215"/>
      <c r="VPC119" s="215"/>
      <c r="VPD119" s="215"/>
      <c r="VPE119" s="215"/>
      <c r="VPF119" s="215"/>
      <c r="VPG119" s="215"/>
      <c r="VPH119" s="215"/>
      <c r="VPI119" s="215"/>
      <c r="VPJ119" s="215"/>
      <c r="VPK119" s="215"/>
      <c r="VPL119" s="215"/>
      <c r="VPM119" s="215"/>
      <c r="VPN119" s="215"/>
      <c r="VPO119" s="215"/>
      <c r="VPP119" s="215"/>
      <c r="VPQ119" s="215"/>
      <c r="VPR119" s="215"/>
      <c r="VPS119" s="215"/>
      <c r="VPT119" s="215"/>
      <c r="VPU119" s="215"/>
      <c r="VPV119" s="215"/>
      <c r="VPW119" s="215"/>
      <c r="VPX119" s="215"/>
      <c r="VPY119" s="215"/>
      <c r="VPZ119" s="215"/>
      <c r="VQA119" s="215"/>
      <c r="VQB119" s="215"/>
      <c r="VQC119" s="215"/>
      <c r="VQD119" s="215"/>
      <c r="VQE119" s="215"/>
      <c r="VQF119" s="215"/>
      <c r="VQG119" s="215"/>
      <c r="VQH119" s="215"/>
      <c r="VQI119" s="215"/>
      <c r="VQJ119" s="215"/>
      <c r="VQK119" s="215"/>
      <c r="VQL119" s="215"/>
      <c r="VQM119" s="215"/>
      <c r="VQN119" s="215"/>
      <c r="VQO119" s="215"/>
      <c r="VQP119" s="215"/>
      <c r="VQQ119" s="215"/>
      <c r="VQR119" s="215"/>
      <c r="VQS119" s="215"/>
      <c r="VQT119" s="215"/>
      <c r="VQU119" s="215"/>
      <c r="VQV119" s="215"/>
      <c r="VQW119" s="215"/>
      <c r="VQX119" s="215"/>
      <c r="VQY119" s="215"/>
      <c r="VQZ119" s="215"/>
      <c r="VRA119" s="215"/>
      <c r="VRB119" s="215"/>
      <c r="VRC119" s="215"/>
      <c r="VRD119" s="215"/>
      <c r="VRE119" s="215"/>
      <c r="VRF119" s="215"/>
      <c r="VRG119" s="215"/>
      <c r="VRH119" s="215"/>
      <c r="VRI119" s="215"/>
      <c r="VRJ119" s="215"/>
      <c r="VRK119" s="215"/>
      <c r="VRL119" s="215"/>
      <c r="VRM119" s="215"/>
      <c r="VRN119" s="215"/>
      <c r="VRO119" s="215"/>
      <c r="VRP119" s="215"/>
      <c r="VRQ119" s="215"/>
      <c r="VRR119" s="215"/>
      <c r="VRS119" s="215"/>
      <c r="VRT119" s="215"/>
      <c r="VRU119" s="215"/>
      <c r="VRV119" s="215"/>
      <c r="VRW119" s="215"/>
      <c r="VRX119" s="215"/>
      <c r="VRY119" s="215"/>
      <c r="VRZ119" s="215"/>
      <c r="VSA119" s="215"/>
      <c r="VSB119" s="215"/>
      <c r="VSC119" s="215"/>
      <c r="VSD119" s="215"/>
      <c r="VSE119" s="215"/>
      <c r="VSF119" s="215"/>
      <c r="VSG119" s="215"/>
      <c r="VSH119" s="215"/>
      <c r="VSI119" s="215"/>
      <c r="VSJ119" s="215"/>
      <c r="VSK119" s="215"/>
      <c r="VSL119" s="215"/>
      <c r="VSM119" s="215"/>
      <c r="VSN119" s="215"/>
      <c r="VSO119" s="215"/>
      <c r="VSP119" s="215"/>
      <c r="VSQ119" s="215"/>
      <c r="VSR119" s="215"/>
      <c r="VSS119" s="215"/>
      <c r="VST119" s="215"/>
      <c r="VSU119" s="215"/>
      <c r="VSV119" s="215"/>
      <c r="VSW119" s="215"/>
      <c r="VSX119" s="215"/>
      <c r="VSY119" s="215"/>
      <c r="VSZ119" s="215"/>
      <c r="VTA119" s="215"/>
      <c r="VTB119" s="215"/>
      <c r="VTC119" s="215"/>
      <c r="VTD119" s="215"/>
      <c r="VTE119" s="215"/>
      <c r="VTF119" s="215"/>
      <c r="VTG119" s="215"/>
      <c r="VTH119" s="215"/>
      <c r="VTI119" s="215"/>
      <c r="VTJ119" s="215"/>
      <c r="VTK119" s="215"/>
      <c r="VTL119" s="215"/>
      <c r="VTM119" s="215"/>
      <c r="VTN119" s="215"/>
      <c r="VTO119" s="215"/>
      <c r="VTP119" s="215"/>
      <c r="VTQ119" s="215"/>
      <c r="VTR119" s="215"/>
      <c r="VTS119" s="215"/>
      <c r="VTT119" s="215"/>
      <c r="VTU119" s="215"/>
      <c r="VTV119" s="215"/>
      <c r="VTW119" s="215"/>
      <c r="VTX119" s="215"/>
      <c r="VTY119" s="215"/>
      <c r="VTZ119" s="215"/>
      <c r="VUA119" s="215"/>
      <c r="VUB119" s="215"/>
      <c r="VUC119" s="215"/>
      <c r="VUD119" s="215"/>
      <c r="VUE119" s="215"/>
      <c r="VUF119" s="215"/>
      <c r="VUG119" s="215"/>
      <c r="VUH119" s="215"/>
      <c r="VUI119" s="215"/>
      <c r="VUJ119" s="215"/>
      <c r="VUK119" s="215"/>
      <c r="VUL119" s="215"/>
      <c r="VUM119" s="215"/>
      <c r="VUN119" s="215"/>
      <c r="VUO119" s="215"/>
      <c r="VUP119" s="215"/>
      <c r="VUQ119" s="215"/>
      <c r="VUR119" s="215"/>
      <c r="VUS119" s="215"/>
      <c r="VUT119" s="215"/>
      <c r="VUU119" s="215"/>
      <c r="VUV119" s="215"/>
      <c r="VUW119" s="215"/>
      <c r="VUX119" s="215"/>
      <c r="VUY119" s="215"/>
      <c r="VUZ119" s="215"/>
      <c r="VVA119" s="215"/>
      <c r="VVB119" s="215"/>
      <c r="VVC119" s="215"/>
      <c r="VVD119" s="215"/>
      <c r="VVE119" s="215"/>
      <c r="VVF119" s="215"/>
      <c r="VVG119" s="215"/>
      <c r="VVH119" s="215"/>
      <c r="VVI119" s="215"/>
      <c r="VVJ119" s="215"/>
      <c r="VVK119" s="215"/>
      <c r="VVL119" s="215"/>
      <c r="VVM119" s="215"/>
      <c r="VVN119" s="215"/>
      <c r="VVO119" s="215"/>
      <c r="VVP119" s="215"/>
      <c r="VVQ119" s="215"/>
      <c r="VVR119" s="215"/>
      <c r="VVS119" s="215"/>
      <c r="VVT119" s="215"/>
      <c r="VVU119" s="215"/>
      <c r="VVV119" s="215"/>
      <c r="VVW119" s="215"/>
      <c r="VVX119" s="215"/>
      <c r="VVY119" s="215"/>
      <c r="VVZ119" s="215"/>
      <c r="VWA119" s="215"/>
      <c r="VWB119" s="215"/>
      <c r="VWC119" s="215"/>
      <c r="VWD119" s="215"/>
      <c r="VWE119" s="215"/>
      <c r="VWF119" s="215"/>
      <c r="VWG119" s="215"/>
      <c r="VWH119" s="215"/>
      <c r="VWI119" s="215"/>
      <c r="VWJ119" s="215"/>
      <c r="VWK119" s="215"/>
      <c r="VWL119" s="215"/>
      <c r="VWM119" s="215"/>
      <c r="VWN119" s="215"/>
      <c r="VWO119" s="215"/>
      <c r="VWP119" s="215"/>
      <c r="VWQ119" s="215"/>
      <c r="VWR119" s="215"/>
      <c r="VWS119" s="215"/>
      <c r="VWT119" s="215"/>
      <c r="VWU119" s="215"/>
      <c r="VWV119" s="215"/>
      <c r="VWW119" s="215"/>
      <c r="VWX119" s="215"/>
      <c r="VWY119" s="215"/>
      <c r="VWZ119" s="215"/>
      <c r="VXA119" s="215"/>
      <c r="VXB119" s="215"/>
      <c r="VXC119" s="215"/>
      <c r="VXD119" s="215"/>
      <c r="VXE119" s="215"/>
      <c r="VXF119" s="215"/>
      <c r="VXG119" s="215"/>
      <c r="VXH119" s="215"/>
      <c r="VXI119" s="215"/>
      <c r="VXJ119" s="215"/>
      <c r="VXK119" s="215"/>
      <c r="VXL119" s="215"/>
      <c r="VXM119" s="215"/>
      <c r="VXN119" s="215"/>
      <c r="VXO119" s="215"/>
      <c r="VXP119" s="215"/>
      <c r="VXQ119" s="215"/>
      <c r="VXR119" s="215"/>
      <c r="VXS119" s="215"/>
      <c r="VXT119" s="215"/>
      <c r="VXU119" s="215"/>
      <c r="VXV119" s="215"/>
      <c r="VXW119" s="215"/>
      <c r="VXX119" s="215"/>
      <c r="VXY119" s="215"/>
      <c r="VXZ119" s="215"/>
      <c r="VYA119" s="215"/>
      <c r="VYB119" s="215"/>
      <c r="VYC119" s="215"/>
      <c r="VYD119" s="215"/>
      <c r="VYE119" s="215"/>
      <c r="VYF119" s="215"/>
      <c r="VYG119" s="215"/>
      <c r="VYH119" s="215"/>
      <c r="VYI119" s="215"/>
      <c r="VYJ119" s="215"/>
      <c r="VYK119" s="215"/>
      <c r="VYL119" s="215"/>
      <c r="VYM119" s="215"/>
      <c r="VYN119" s="215"/>
      <c r="VYO119" s="215"/>
      <c r="VYP119" s="215"/>
      <c r="VYQ119" s="215"/>
      <c r="VYR119" s="215"/>
      <c r="VYS119" s="215"/>
      <c r="VYT119" s="215"/>
      <c r="VYU119" s="215"/>
      <c r="VYV119" s="215"/>
      <c r="VYW119" s="215"/>
      <c r="VYX119" s="215"/>
      <c r="VYY119" s="215"/>
      <c r="VYZ119" s="215"/>
      <c r="VZA119" s="215"/>
      <c r="VZB119" s="215"/>
      <c r="VZC119" s="215"/>
      <c r="VZD119" s="215"/>
      <c r="VZE119" s="215"/>
      <c r="VZF119" s="215"/>
      <c r="VZG119" s="215"/>
      <c r="VZH119" s="215"/>
      <c r="VZI119" s="215"/>
      <c r="VZJ119" s="215"/>
      <c r="VZK119" s="215"/>
      <c r="VZL119" s="215"/>
      <c r="VZM119" s="215"/>
      <c r="VZN119" s="215"/>
      <c r="VZO119" s="215"/>
      <c r="VZP119" s="215"/>
      <c r="VZQ119" s="215"/>
      <c r="VZR119" s="215"/>
      <c r="VZS119" s="215"/>
      <c r="VZT119" s="215"/>
      <c r="VZU119" s="215"/>
      <c r="VZV119" s="215"/>
      <c r="VZW119" s="215"/>
      <c r="VZX119" s="215"/>
      <c r="VZY119" s="215"/>
      <c r="VZZ119" s="215"/>
      <c r="WAA119" s="215"/>
      <c r="WAB119" s="215"/>
      <c r="WAC119" s="215"/>
      <c r="WAD119" s="215"/>
      <c r="WAE119" s="215"/>
      <c r="WAF119" s="215"/>
      <c r="WAG119" s="215"/>
      <c r="WAH119" s="215"/>
      <c r="WAI119" s="215"/>
      <c r="WAJ119" s="215"/>
      <c r="WAK119" s="215"/>
      <c r="WAL119" s="215"/>
      <c r="WAM119" s="215"/>
      <c r="WAN119" s="215"/>
      <c r="WAO119" s="215"/>
      <c r="WAP119" s="215"/>
      <c r="WAQ119" s="215"/>
      <c r="WAR119" s="215"/>
      <c r="WAS119" s="215"/>
      <c r="WAT119" s="215"/>
      <c r="WAU119" s="215"/>
      <c r="WAV119" s="215"/>
      <c r="WAW119" s="215"/>
      <c r="WAX119" s="215"/>
      <c r="WAY119" s="215"/>
      <c r="WAZ119" s="215"/>
      <c r="WBA119" s="215"/>
      <c r="WBB119" s="215"/>
      <c r="WBC119" s="215"/>
      <c r="WBD119" s="215"/>
      <c r="WBE119" s="215"/>
      <c r="WBF119" s="215"/>
      <c r="WBG119" s="215"/>
      <c r="WBH119" s="215"/>
      <c r="WBI119" s="215"/>
      <c r="WBJ119" s="215"/>
      <c r="WBK119" s="215"/>
      <c r="WBL119" s="215"/>
      <c r="WBM119" s="215"/>
      <c r="WBN119" s="215"/>
      <c r="WBO119" s="215"/>
      <c r="WBP119" s="215"/>
      <c r="WBQ119" s="215"/>
      <c r="WBR119" s="215"/>
      <c r="WBS119" s="215"/>
      <c r="WBT119" s="215"/>
      <c r="WBU119" s="215"/>
      <c r="WBV119" s="215"/>
      <c r="WBW119" s="215"/>
      <c r="WBX119" s="215"/>
      <c r="WBY119" s="215"/>
      <c r="WBZ119" s="215"/>
      <c r="WCA119" s="215"/>
      <c r="WCB119" s="215"/>
      <c r="WCC119" s="215"/>
      <c r="WCD119" s="215"/>
      <c r="WCE119" s="215"/>
      <c r="WCF119" s="215"/>
      <c r="WCG119" s="215"/>
      <c r="WCH119" s="215"/>
      <c r="WCI119" s="215"/>
      <c r="WCJ119" s="215"/>
      <c r="WCK119" s="215"/>
      <c r="WCL119" s="215"/>
      <c r="WCM119" s="215"/>
      <c r="WCN119" s="215"/>
      <c r="WCO119" s="215"/>
      <c r="WCP119" s="215"/>
      <c r="WCQ119" s="215"/>
      <c r="WCR119" s="215"/>
      <c r="WCS119" s="215"/>
      <c r="WCT119" s="215"/>
      <c r="WCU119" s="215"/>
      <c r="WCV119" s="215"/>
      <c r="WCW119" s="215"/>
      <c r="WCX119" s="215"/>
      <c r="WCY119" s="215"/>
      <c r="WCZ119" s="215"/>
      <c r="WDA119" s="215"/>
      <c r="WDB119" s="215"/>
      <c r="WDC119" s="215"/>
      <c r="WDD119" s="215"/>
      <c r="WDE119" s="215"/>
      <c r="WDF119" s="215"/>
      <c r="WDG119" s="215"/>
      <c r="WDH119" s="215"/>
      <c r="WDI119" s="215"/>
      <c r="WDJ119" s="215"/>
      <c r="WDK119" s="215"/>
      <c r="WDL119" s="215"/>
      <c r="WDM119" s="215"/>
      <c r="WDN119" s="215"/>
      <c r="WDO119" s="215"/>
      <c r="WDP119" s="215"/>
      <c r="WDQ119" s="215"/>
      <c r="WDR119" s="215"/>
      <c r="WDS119" s="215"/>
      <c r="WDT119" s="215"/>
      <c r="WDU119" s="215"/>
      <c r="WDV119" s="215"/>
      <c r="WDW119" s="215"/>
      <c r="WDX119" s="215"/>
      <c r="WDY119" s="215"/>
      <c r="WDZ119" s="215"/>
      <c r="WEA119" s="215"/>
      <c r="WEB119" s="215"/>
      <c r="WEC119" s="215"/>
      <c r="WED119" s="215"/>
      <c r="WEE119" s="215"/>
      <c r="WEF119" s="215"/>
      <c r="WEG119" s="215"/>
      <c r="WEH119" s="215"/>
      <c r="WEI119" s="215"/>
      <c r="WEJ119" s="215"/>
      <c r="WEK119" s="215"/>
      <c r="WEL119" s="215"/>
      <c r="WEM119" s="215"/>
      <c r="WEN119" s="215"/>
      <c r="WEO119" s="215"/>
      <c r="WEP119" s="215"/>
      <c r="WEQ119" s="215"/>
      <c r="WER119" s="215"/>
      <c r="WES119" s="215"/>
      <c r="WET119" s="215"/>
      <c r="WEU119" s="215"/>
      <c r="WEV119" s="215"/>
      <c r="WEW119" s="215"/>
      <c r="WEX119" s="215"/>
      <c r="WEY119" s="215"/>
      <c r="WEZ119" s="215"/>
      <c r="WFA119" s="215"/>
      <c r="WFB119" s="215"/>
      <c r="WFC119" s="215"/>
      <c r="WFD119" s="215"/>
      <c r="WFE119" s="215"/>
      <c r="WFF119" s="215"/>
      <c r="WFG119" s="215"/>
      <c r="WFH119" s="215"/>
      <c r="WFI119" s="215"/>
      <c r="WFJ119" s="215"/>
      <c r="WFK119" s="215"/>
      <c r="WFL119" s="215"/>
      <c r="WFM119" s="215"/>
      <c r="WFN119" s="215"/>
      <c r="WFO119" s="215"/>
      <c r="WFP119" s="215"/>
      <c r="WFQ119" s="215"/>
      <c r="WFR119" s="215"/>
      <c r="WFS119" s="215"/>
      <c r="WFT119" s="215"/>
      <c r="WFU119" s="215"/>
      <c r="WFV119" s="215"/>
      <c r="WFW119" s="215"/>
      <c r="WFX119" s="215"/>
      <c r="WFY119" s="215"/>
      <c r="WFZ119" s="215"/>
      <c r="WGA119" s="215"/>
      <c r="WGB119" s="215"/>
      <c r="WGC119" s="215"/>
      <c r="WGD119" s="215"/>
      <c r="WGE119" s="215"/>
      <c r="WGF119" s="215"/>
      <c r="WGG119" s="215"/>
      <c r="WGH119" s="215"/>
      <c r="WGI119" s="215"/>
      <c r="WGJ119" s="215"/>
      <c r="WGK119" s="215"/>
      <c r="WGL119" s="215"/>
      <c r="WGM119" s="215"/>
      <c r="WGN119" s="215"/>
      <c r="WGO119" s="215"/>
      <c r="WGP119" s="215"/>
      <c r="WGQ119" s="215"/>
      <c r="WGR119" s="215"/>
      <c r="WGS119" s="215"/>
      <c r="WGT119" s="215"/>
      <c r="WGU119" s="215"/>
      <c r="WGV119" s="215"/>
      <c r="WGW119" s="215"/>
      <c r="WGX119" s="215"/>
      <c r="WGY119" s="215"/>
      <c r="WGZ119" s="215"/>
      <c r="WHA119" s="215"/>
      <c r="WHB119" s="215"/>
      <c r="WHC119" s="215"/>
      <c r="WHD119" s="215"/>
      <c r="WHE119" s="215"/>
      <c r="WHF119" s="215"/>
      <c r="WHG119" s="215"/>
      <c r="WHH119" s="215"/>
      <c r="WHI119" s="215"/>
      <c r="WHJ119" s="215"/>
      <c r="WHK119" s="215"/>
      <c r="WHL119" s="215"/>
      <c r="WHM119" s="215"/>
      <c r="WHN119" s="215"/>
      <c r="WHO119" s="215"/>
      <c r="WHP119" s="215"/>
      <c r="WHQ119" s="215"/>
      <c r="WHR119" s="215"/>
      <c r="WHS119" s="215"/>
      <c r="WHT119" s="215"/>
      <c r="WHU119" s="215"/>
      <c r="WHV119" s="215"/>
      <c r="WHW119" s="215"/>
      <c r="WHX119" s="215"/>
      <c r="WHY119" s="215"/>
      <c r="WHZ119" s="215"/>
      <c r="WIA119" s="215"/>
      <c r="WIB119" s="215"/>
      <c r="WIC119" s="215"/>
      <c r="WID119" s="215"/>
      <c r="WIE119" s="215"/>
      <c r="WIF119" s="215"/>
      <c r="WIG119" s="215"/>
      <c r="WIH119" s="215"/>
      <c r="WII119" s="215"/>
      <c r="WIJ119" s="215"/>
      <c r="WIK119" s="215"/>
      <c r="WIL119" s="215"/>
      <c r="WIM119" s="215"/>
      <c r="WIN119" s="215"/>
      <c r="WIO119" s="215"/>
      <c r="WIP119" s="215"/>
      <c r="WIQ119" s="215"/>
      <c r="WIR119" s="215"/>
      <c r="WIS119" s="215"/>
      <c r="WIT119" s="215"/>
      <c r="WIU119" s="215"/>
      <c r="WIV119" s="215"/>
      <c r="WIW119" s="215"/>
      <c r="WIX119" s="215"/>
      <c r="WIY119" s="215"/>
      <c r="WIZ119" s="215"/>
      <c r="WJA119" s="215"/>
      <c r="WJB119" s="215"/>
      <c r="WJC119" s="215"/>
      <c r="WJD119" s="215"/>
      <c r="WJE119" s="215"/>
      <c r="WJF119" s="215"/>
      <c r="WJG119" s="215"/>
      <c r="WJH119" s="215"/>
      <c r="WJI119" s="215"/>
      <c r="WJJ119" s="215"/>
      <c r="WJK119" s="215"/>
      <c r="WJL119" s="215"/>
      <c r="WJM119" s="215"/>
      <c r="WJN119" s="215"/>
      <c r="WJO119" s="215"/>
      <c r="WJP119" s="215"/>
      <c r="WJQ119" s="215"/>
      <c r="WJR119" s="215"/>
      <c r="WJS119" s="215"/>
      <c r="WJT119" s="215"/>
      <c r="WJU119" s="215"/>
      <c r="WJV119" s="215"/>
      <c r="WJW119" s="215"/>
      <c r="WJX119" s="215"/>
      <c r="WJY119" s="215"/>
      <c r="WJZ119" s="215"/>
      <c r="WKA119" s="215"/>
      <c r="WKB119" s="215"/>
      <c r="WKC119" s="215"/>
      <c r="WKD119" s="215"/>
      <c r="WKE119" s="215"/>
      <c r="WKF119" s="215"/>
      <c r="WKG119" s="215"/>
      <c r="WKH119" s="215"/>
      <c r="WKI119" s="215"/>
      <c r="WKJ119" s="215"/>
      <c r="WKK119" s="215"/>
      <c r="WKL119" s="215"/>
      <c r="WKM119" s="215"/>
      <c r="WKN119" s="215"/>
      <c r="WKO119" s="215"/>
      <c r="WKP119" s="215"/>
      <c r="WKQ119" s="215"/>
      <c r="WKR119" s="215"/>
      <c r="WKS119" s="215"/>
      <c r="WKT119" s="215"/>
      <c r="WKU119" s="215"/>
      <c r="WKV119" s="215"/>
      <c r="WKW119" s="215"/>
      <c r="WKX119" s="215"/>
      <c r="WKY119" s="215"/>
      <c r="WKZ119" s="215"/>
      <c r="WLA119" s="215"/>
      <c r="WLB119" s="215"/>
      <c r="WLC119" s="215"/>
      <c r="WLD119" s="215"/>
      <c r="WLE119" s="215"/>
      <c r="WLF119" s="215"/>
      <c r="WLG119" s="215"/>
      <c r="WLH119" s="215"/>
      <c r="WLI119" s="215"/>
      <c r="WLJ119" s="215"/>
      <c r="WLK119" s="215"/>
      <c r="WLL119" s="215"/>
      <c r="WLM119" s="215"/>
      <c r="WLN119" s="215"/>
      <c r="WLO119" s="215"/>
      <c r="WLP119" s="215"/>
      <c r="WLQ119" s="215"/>
      <c r="WLR119" s="215"/>
      <c r="WLS119" s="215"/>
      <c r="WLT119" s="215"/>
      <c r="WLU119" s="215"/>
      <c r="WLV119" s="215"/>
      <c r="WLW119" s="215"/>
      <c r="WLX119" s="215"/>
      <c r="WLY119" s="215"/>
      <c r="WLZ119" s="215"/>
      <c r="WMA119" s="215"/>
      <c r="WMB119" s="215"/>
      <c r="WMC119" s="215"/>
      <c r="WMD119" s="215"/>
      <c r="WME119" s="215"/>
      <c r="WMF119" s="215"/>
      <c r="WMG119" s="215"/>
      <c r="WMH119" s="215"/>
      <c r="WMI119" s="215"/>
      <c r="WMJ119" s="215"/>
      <c r="WMK119" s="215"/>
      <c r="WML119" s="215"/>
      <c r="WMM119" s="215"/>
      <c r="WMN119" s="215"/>
      <c r="WMO119" s="215"/>
      <c r="WMP119" s="215"/>
      <c r="WMQ119" s="215"/>
      <c r="WMR119" s="215"/>
      <c r="WMS119" s="215"/>
      <c r="WMT119" s="215"/>
      <c r="WMU119" s="215"/>
      <c r="WMV119" s="215"/>
      <c r="WMW119" s="215"/>
      <c r="WMX119" s="215"/>
      <c r="WMY119" s="215"/>
      <c r="WMZ119" s="215"/>
      <c r="WNA119" s="215"/>
      <c r="WNB119" s="215"/>
      <c r="WNC119" s="215"/>
      <c r="WND119" s="215"/>
      <c r="WNE119" s="215"/>
      <c r="WNF119" s="215"/>
      <c r="WNG119" s="215"/>
      <c r="WNH119" s="215"/>
      <c r="WNI119" s="215"/>
      <c r="WNJ119" s="215"/>
      <c r="WNK119" s="215"/>
      <c r="WNL119" s="215"/>
      <c r="WNM119" s="215"/>
      <c r="WNN119" s="215"/>
      <c r="WNO119" s="215"/>
      <c r="WNP119" s="215"/>
      <c r="WNQ119" s="215"/>
      <c r="WNR119" s="215"/>
      <c r="WNS119" s="215"/>
      <c r="WNT119" s="215"/>
      <c r="WNU119" s="215"/>
      <c r="WNV119" s="215"/>
      <c r="WNW119" s="215"/>
      <c r="WNX119" s="215"/>
      <c r="WNY119" s="215"/>
      <c r="WNZ119" s="215"/>
      <c r="WOA119" s="215"/>
      <c r="WOB119" s="215"/>
      <c r="WOC119" s="215"/>
      <c r="WOD119" s="215"/>
      <c r="WOE119" s="215"/>
      <c r="WOF119" s="215"/>
      <c r="WOG119" s="215"/>
      <c r="WOH119" s="215"/>
      <c r="WOI119" s="215"/>
      <c r="WOJ119" s="215"/>
      <c r="WOK119" s="215"/>
      <c r="WOL119" s="215"/>
      <c r="WOM119" s="215"/>
      <c r="WON119" s="215"/>
      <c r="WOO119" s="215"/>
      <c r="WOP119" s="215"/>
      <c r="WOQ119" s="215"/>
      <c r="WOR119" s="215"/>
      <c r="WOS119" s="215"/>
      <c r="WOT119" s="215"/>
      <c r="WOU119" s="215"/>
      <c r="WOV119" s="215"/>
      <c r="WOW119" s="215"/>
      <c r="WOX119" s="215"/>
      <c r="WOY119" s="215"/>
      <c r="WOZ119" s="215"/>
      <c r="WPA119" s="215"/>
      <c r="WPB119" s="215"/>
      <c r="WPC119" s="215"/>
      <c r="WPD119" s="215"/>
      <c r="WPE119" s="215"/>
      <c r="WPF119" s="215"/>
      <c r="WPG119" s="215"/>
      <c r="WPH119" s="215"/>
      <c r="WPI119" s="215"/>
      <c r="WPJ119" s="215"/>
      <c r="WPK119" s="215"/>
      <c r="WPL119" s="215"/>
      <c r="WPM119" s="215"/>
      <c r="WPN119" s="215"/>
      <c r="WPO119" s="215"/>
      <c r="WPP119" s="215"/>
      <c r="WPQ119" s="215"/>
      <c r="WPR119" s="215"/>
      <c r="WPS119" s="215"/>
      <c r="WPT119" s="215"/>
      <c r="WPU119" s="215"/>
      <c r="WPV119" s="215"/>
      <c r="WPW119" s="215"/>
      <c r="WPX119" s="215"/>
      <c r="WPY119" s="215"/>
      <c r="WPZ119" s="215"/>
      <c r="WQA119" s="215"/>
      <c r="WQB119" s="215"/>
      <c r="WQC119" s="215"/>
      <c r="WQD119" s="215"/>
      <c r="WQE119" s="215"/>
      <c r="WQF119" s="215"/>
      <c r="WQG119" s="215"/>
      <c r="WQH119" s="215"/>
      <c r="WQI119" s="215"/>
      <c r="WQJ119" s="215"/>
      <c r="WQK119" s="215"/>
      <c r="WQL119" s="215"/>
      <c r="WQM119" s="215"/>
      <c r="WQN119" s="215"/>
      <c r="WQO119" s="215"/>
      <c r="WQP119" s="215"/>
      <c r="WQQ119" s="215"/>
      <c r="WQR119" s="215"/>
      <c r="WQS119" s="215"/>
      <c r="WQT119" s="215"/>
      <c r="WQU119" s="215"/>
      <c r="WQV119" s="215"/>
      <c r="WQW119" s="215"/>
      <c r="WQX119" s="215"/>
      <c r="WQY119" s="215"/>
      <c r="WQZ119" s="215"/>
      <c r="WRA119" s="215"/>
      <c r="WRB119" s="215"/>
      <c r="WRC119" s="215"/>
      <c r="WRD119" s="215"/>
      <c r="WRE119" s="215"/>
      <c r="WRF119" s="215"/>
      <c r="WRG119" s="215"/>
      <c r="WRH119" s="215"/>
      <c r="WRI119" s="215"/>
      <c r="WRJ119" s="215"/>
      <c r="WRK119" s="215"/>
      <c r="WRL119" s="215"/>
      <c r="WRM119" s="215"/>
      <c r="WRN119" s="215"/>
      <c r="WRO119" s="215"/>
      <c r="WRP119" s="215"/>
      <c r="WRQ119" s="215"/>
      <c r="WRR119" s="215"/>
      <c r="WRS119" s="215"/>
      <c r="WRT119" s="215"/>
      <c r="WRU119" s="215"/>
      <c r="WRV119" s="215"/>
      <c r="WRW119" s="215"/>
      <c r="WRX119" s="215"/>
      <c r="WRY119" s="215"/>
      <c r="WRZ119" s="215"/>
      <c r="WSA119" s="215"/>
      <c r="WSB119" s="215"/>
      <c r="WSC119" s="215"/>
      <c r="WSD119" s="215"/>
      <c r="WSE119" s="215"/>
      <c r="WSF119" s="215"/>
      <c r="WSG119" s="215"/>
      <c r="WSH119" s="215"/>
      <c r="WSI119" s="215"/>
      <c r="WSJ119" s="215"/>
      <c r="WSK119" s="215"/>
      <c r="WSL119" s="215"/>
      <c r="WSM119" s="215"/>
      <c r="WSN119" s="215"/>
      <c r="WSO119" s="215"/>
      <c r="WSP119" s="215"/>
      <c r="WSQ119" s="215"/>
      <c r="WSR119" s="215"/>
      <c r="WSS119" s="215"/>
      <c r="WST119" s="215"/>
      <c r="WSU119" s="215"/>
      <c r="WSV119" s="215"/>
      <c r="WSW119" s="215"/>
      <c r="WSX119" s="215"/>
      <c r="WSY119" s="215"/>
      <c r="WSZ119" s="215"/>
      <c r="WTA119" s="215"/>
      <c r="WTB119" s="215"/>
      <c r="WTC119" s="215"/>
      <c r="WTD119" s="215"/>
      <c r="WTE119" s="215"/>
      <c r="WTF119" s="215"/>
      <c r="WTG119" s="215"/>
      <c r="WTH119" s="215"/>
      <c r="WTI119" s="215"/>
      <c r="WTJ119" s="215"/>
      <c r="WTK119" s="215"/>
      <c r="WTL119" s="215"/>
      <c r="WTM119" s="215"/>
      <c r="WTN119" s="215"/>
      <c r="WTO119" s="215"/>
      <c r="WTP119" s="215"/>
      <c r="WTQ119" s="215"/>
      <c r="WTR119" s="215"/>
      <c r="WTS119" s="215"/>
      <c r="WTT119" s="215"/>
      <c r="WTU119" s="215"/>
      <c r="WTV119" s="215"/>
      <c r="WTW119" s="215"/>
      <c r="WTX119" s="215"/>
      <c r="WTY119" s="215"/>
      <c r="WTZ119" s="215"/>
      <c r="WUA119" s="215"/>
      <c r="WUB119" s="215"/>
      <c r="WUC119" s="215"/>
      <c r="WUD119" s="215"/>
      <c r="WUE119" s="215"/>
      <c r="WUF119" s="215"/>
      <c r="WUG119" s="215"/>
      <c r="WUH119" s="215"/>
      <c r="WUI119" s="215"/>
      <c r="WUJ119" s="215"/>
      <c r="WUK119" s="215"/>
      <c r="WUL119" s="215"/>
      <c r="WUM119" s="215"/>
      <c r="WUN119" s="215"/>
      <c r="WUO119" s="215"/>
      <c r="WUP119" s="215"/>
      <c r="WUQ119" s="215"/>
      <c r="WUR119" s="215"/>
      <c r="WUS119" s="215"/>
      <c r="WUT119" s="215"/>
      <c r="WUU119" s="215"/>
      <c r="WUV119" s="215"/>
      <c r="WUW119" s="215"/>
      <c r="WUX119" s="215"/>
      <c r="WUY119" s="215"/>
      <c r="WUZ119" s="215"/>
      <c r="WVA119" s="215"/>
      <c r="WVB119" s="215"/>
      <c r="WVC119" s="215"/>
      <c r="WVD119" s="215"/>
      <c r="WVE119" s="215"/>
      <c r="WVF119" s="215"/>
      <c r="WVG119" s="215"/>
      <c r="WVH119" s="215"/>
      <c r="WVI119" s="215"/>
      <c r="WVJ119" s="215"/>
      <c r="WVK119" s="215"/>
      <c r="WVL119" s="215"/>
      <c r="WVM119" s="215"/>
      <c r="WVN119" s="215"/>
      <c r="WVO119" s="215"/>
      <c r="WVP119" s="215"/>
      <c r="WVQ119" s="215"/>
      <c r="WVR119" s="215"/>
      <c r="WVS119" s="215"/>
      <c r="WVT119" s="215"/>
      <c r="WVU119" s="215"/>
      <c r="WVV119" s="215"/>
      <c r="WVW119" s="215"/>
      <c r="WVX119" s="215"/>
      <c r="WVY119" s="215"/>
      <c r="WVZ119" s="215"/>
      <c r="WWA119" s="215"/>
      <c r="WWB119" s="215"/>
      <c r="WWC119" s="215"/>
      <c r="WWD119" s="215"/>
      <c r="WWE119" s="215"/>
      <c r="WWF119" s="215"/>
      <c r="WWG119" s="215"/>
      <c r="WWH119" s="215"/>
      <c r="WWI119" s="215"/>
      <c r="WWJ119" s="215"/>
      <c r="WWK119" s="215"/>
      <c r="WWL119" s="215"/>
      <c r="WWM119" s="215"/>
      <c r="WWN119" s="215"/>
      <c r="WWO119" s="215"/>
      <c r="WWP119" s="215"/>
      <c r="WWQ119" s="215"/>
      <c r="WWR119" s="215"/>
      <c r="WWS119" s="215"/>
      <c r="WWT119" s="215"/>
      <c r="WWU119" s="215"/>
      <c r="WWV119" s="215"/>
      <c r="WWW119" s="215"/>
      <c r="WWX119" s="215"/>
      <c r="WWY119" s="215"/>
      <c r="WWZ119" s="215"/>
      <c r="WXA119" s="215"/>
      <c r="WXB119" s="215"/>
      <c r="WXC119" s="215"/>
      <c r="WXD119" s="215"/>
      <c r="WXE119" s="215"/>
      <c r="WXF119" s="215"/>
      <c r="WXG119" s="215"/>
      <c r="WXH119" s="215"/>
      <c r="WXI119" s="215"/>
      <c r="WXJ119" s="215"/>
      <c r="WXK119" s="215"/>
      <c r="WXL119" s="215"/>
      <c r="WXM119" s="215"/>
      <c r="WXN119" s="215"/>
      <c r="WXO119" s="215"/>
      <c r="WXP119" s="215"/>
      <c r="WXQ119" s="215"/>
      <c r="WXR119" s="215"/>
      <c r="WXS119" s="215"/>
      <c r="WXT119" s="215"/>
      <c r="WXU119" s="215"/>
      <c r="WXV119" s="215"/>
      <c r="WXW119" s="215"/>
      <c r="WXX119" s="215"/>
      <c r="WXY119" s="215"/>
      <c r="WXZ119" s="215"/>
      <c r="WYA119" s="215"/>
      <c r="WYB119" s="215"/>
      <c r="WYC119" s="215"/>
      <c r="WYD119" s="215"/>
      <c r="WYE119" s="215"/>
      <c r="WYF119" s="215"/>
      <c r="WYG119" s="215"/>
      <c r="WYH119" s="215"/>
      <c r="WYI119" s="215"/>
      <c r="WYJ119" s="215"/>
      <c r="WYK119" s="215"/>
      <c r="WYL119" s="215"/>
      <c r="WYM119" s="215"/>
      <c r="WYN119" s="215"/>
      <c r="WYO119" s="215"/>
      <c r="WYP119" s="215"/>
      <c r="WYQ119" s="215"/>
      <c r="WYR119" s="215"/>
      <c r="WYS119" s="215"/>
      <c r="WYT119" s="215"/>
      <c r="WYU119" s="215"/>
      <c r="WYV119" s="215"/>
      <c r="WYW119" s="215"/>
      <c r="WYX119" s="215"/>
      <c r="WYY119" s="215"/>
      <c r="WYZ119" s="215"/>
      <c r="WZA119" s="215"/>
      <c r="WZB119" s="215"/>
      <c r="WZC119" s="215"/>
      <c r="WZD119" s="215"/>
      <c r="WZE119" s="215"/>
      <c r="WZF119" s="215"/>
      <c r="WZG119" s="215"/>
      <c r="WZH119" s="215"/>
      <c r="WZI119" s="215"/>
      <c r="WZJ119" s="215"/>
      <c r="WZK119" s="215"/>
      <c r="WZL119" s="215"/>
      <c r="WZM119" s="215"/>
      <c r="WZN119" s="215"/>
      <c r="WZO119" s="215"/>
      <c r="WZP119" s="215"/>
      <c r="WZQ119" s="215"/>
      <c r="WZR119" s="215"/>
      <c r="WZS119" s="215"/>
      <c r="WZT119" s="215"/>
      <c r="WZU119" s="215"/>
      <c r="WZV119" s="215"/>
      <c r="WZW119" s="215"/>
      <c r="WZX119" s="215"/>
      <c r="WZY119" s="215"/>
      <c r="WZZ119" s="215"/>
      <c r="XAA119" s="215"/>
      <c r="XAB119" s="215"/>
      <c r="XAC119" s="215"/>
      <c r="XAD119" s="215"/>
      <c r="XAE119" s="215"/>
      <c r="XAF119" s="215"/>
      <c r="XAG119" s="215"/>
      <c r="XAH119" s="215"/>
      <c r="XAI119" s="215"/>
      <c r="XAJ119" s="215"/>
      <c r="XAK119" s="215"/>
      <c r="XAL119" s="215"/>
      <c r="XAM119" s="215"/>
      <c r="XAN119" s="215"/>
      <c r="XAO119" s="215"/>
      <c r="XAP119" s="215"/>
      <c r="XAQ119" s="215"/>
      <c r="XAR119" s="215"/>
      <c r="XAS119" s="215"/>
      <c r="XAT119" s="215"/>
      <c r="XAU119" s="215"/>
      <c r="XAV119" s="215"/>
      <c r="XAW119" s="215"/>
      <c r="XAX119" s="215"/>
      <c r="XAY119" s="215"/>
      <c r="XAZ119" s="215"/>
      <c r="XBA119" s="215"/>
      <c r="XBB119" s="215"/>
      <c r="XBC119" s="215"/>
      <c r="XBD119" s="215"/>
      <c r="XBE119" s="215"/>
      <c r="XBF119" s="215"/>
      <c r="XBG119" s="215"/>
      <c r="XBH119" s="215"/>
      <c r="XBI119" s="215"/>
      <c r="XBJ119" s="215"/>
      <c r="XBK119" s="215"/>
      <c r="XBL119" s="215"/>
      <c r="XBM119" s="215"/>
      <c r="XBN119" s="215"/>
      <c r="XBO119" s="215"/>
      <c r="XBP119" s="215"/>
      <c r="XBQ119" s="215"/>
      <c r="XBR119" s="215"/>
      <c r="XBS119" s="215"/>
      <c r="XBT119" s="215"/>
      <c r="XBU119" s="215"/>
      <c r="XBV119" s="215"/>
      <c r="XBW119" s="215"/>
      <c r="XBX119" s="215"/>
      <c r="XBY119" s="215"/>
      <c r="XBZ119" s="215"/>
      <c r="XCA119" s="215"/>
      <c r="XCB119" s="215"/>
      <c r="XCC119" s="215"/>
      <c r="XCD119" s="215"/>
      <c r="XCE119" s="215"/>
      <c r="XCF119" s="215"/>
      <c r="XCG119" s="215"/>
      <c r="XCH119" s="215"/>
      <c r="XCI119" s="215"/>
      <c r="XCJ119" s="215"/>
      <c r="XCK119" s="215"/>
      <c r="XCL119" s="215"/>
      <c r="XCM119" s="215"/>
      <c r="XCN119" s="215"/>
      <c r="XCO119" s="215"/>
      <c r="XCP119" s="215"/>
      <c r="XCQ119" s="215"/>
      <c r="XCR119" s="215"/>
      <c r="XCS119" s="215"/>
      <c r="XCT119" s="215"/>
      <c r="XCU119" s="215"/>
      <c r="XCV119" s="215"/>
      <c r="XCW119" s="215"/>
      <c r="XCX119" s="215"/>
      <c r="XCY119" s="215"/>
      <c r="XCZ119" s="215"/>
      <c r="XDA119" s="215"/>
      <c r="XDB119" s="215"/>
      <c r="XDC119" s="215"/>
      <c r="XDD119" s="215"/>
      <c r="XDE119" s="215"/>
      <c r="XDF119" s="215"/>
      <c r="XDG119" s="215"/>
      <c r="XDH119" s="215"/>
      <c r="XDI119" s="215"/>
      <c r="XDJ119" s="215"/>
      <c r="XDK119" s="215"/>
      <c r="XDL119" s="215"/>
      <c r="XDM119" s="215"/>
      <c r="XDN119" s="215"/>
      <c r="XDO119" s="215"/>
      <c r="XDP119" s="215"/>
      <c r="XDQ119" s="215"/>
      <c r="XDR119" s="215"/>
      <c r="XDS119" s="215"/>
      <c r="XDT119" s="215"/>
      <c r="XDU119" s="215"/>
      <c r="XDV119" s="215"/>
      <c r="XDW119" s="215"/>
      <c r="XDX119" s="215"/>
      <c r="XDY119" s="215"/>
      <c r="XDZ119" s="215"/>
      <c r="XEA119" s="215"/>
      <c r="XEB119" s="215"/>
      <c r="XEC119" s="215"/>
      <c r="XED119" s="215"/>
      <c r="XEE119" s="215"/>
      <c r="XEF119" s="215"/>
      <c r="XEG119" s="215"/>
      <c r="XEH119" s="215"/>
      <c r="XEI119" s="215"/>
      <c r="XEJ119" s="215"/>
      <c r="XEK119" s="215"/>
      <c r="XEL119" s="215"/>
      <c r="XEM119" s="215"/>
      <c r="XEN119" s="215"/>
      <c r="XEO119" s="215"/>
      <c r="XEP119" s="215"/>
      <c r="XEQ119" s="215"/>
      <c r="XER119" s="215"/>
      <c r="XES119" s="215"/>
      <c r="XET119" s="215"/>
      <c r="XEU119" s="215"/>
      <c r="XEV119" s="215"/>
      <c r="XEW119" s="215"/>
      <c r="XEX119" s="215"/>
      <c r="XEY119" s="215"/>
      <c r="XEZ119" s="215"/>
      <c r="XFA119" s="215"/>
      <c r="XFB119" s="215"/>
      <c r="XFC119" s="215"/>
      <c r="XFD119" s="215"/>
    </row>
    <row r="120" spans="1:16384" s="215" customFormat="1" x14ac:dyDescent="0.2">
      <c r="A120" s="212" t="str">
        <f>Format!A49</f>
        <v>Climac</v>
      </c>
      <c r="B120" s="212" t="str">
        <f>Format!B49</f>
        <v>Climacturia</v>
      </c>
      <c r="C120" s="212" t="str">
        <f>Format!C49</f>
        <v>Leakage</v>
      </c>
    </row>
    <row r="121" spans="1:16384" s="215" customFormat="1" x14ac:dyDescent="0.2">
      <c r="A121" s="212" t="str">
        <f>Format!A50</f>
        <v>Leakage</v>
      </c>
      <c r="B121" s="212" t="str">
        <f>Format!B50</f>
        <v>Leakage</v>
      </c>
      <c r="C121" s="212" t="str">
        <f>Format!C50</f>
        <v>Leakage</v>
      </c>
    </row>
    <row r="122" spans="1:16384" s="215" customFormat="1" x14ac:dyDescent="0.2">
      <c r="A122" s="212" t="str">
        <f>Format!A51</f>
        <v>ED</v>
      </c>
      <c r="B122" s="212" t="str">
        <f>Format!B51</f>
        <v>Erectile Dsyfunction</v>
      </c>
      <c r="C122" s="212" t="str">
        <f>Format!C51</f>
        <v>Sexual Dysfunction</v>
      </c>
    </row>
    <row r="123" spans="1:16384" s="215" customFormat="1" x14ac:dyDescent="0.2">
      <c r="A123" s="212" t="str">
        <f>Format!A52</f>
        <v>Incon</v>
      </c>
      <c r="B123" s="212" t="str">
        <f>Format!B52</f>
        <v>Incontinence</v>
      </c>
      <c r="C123" s="212" t="str">
        <f>Format!C52</f>
        <v>Leakage</v>
      </c>
    </row>
    <row r="124" spans="1:16384" s="215" customFormat="1" x14ac:dyDescent="0.2">
      <c r="A124" s="212" t="str">
        <f>Format!A53</f>
        <v>Urin</v>
      </c>
      <c r="B124" s="212" t="str">
        <f>Format!B53</f>
        <v>Urinary Tract</v>
      </c>
      <c r="C124" s="212" t="str">
        <f>Format!C53</f>
        <v>Urinary Issues</v>
      </c>
    </row>
    <row r="125" spans="1:16384" s="215" customFormat="1" x14ac:dyDescent="0.2">
      <c r="A125" s="212" t="str">
        <f>Format!A54</f>
        <v>Stricture</v>
      </c>
      <c r="B125" s="212" t="str">
        <f>Format!B54</f>
        <v>Stricture</v>
      </c>
      <c r="C125" s="212" t="str">
        <f>Format!C54</f>
        <v>Urinary Issues</v>
      </c>
    </row>
    <row r="126" spans="1:16384" s="215" customFormat="1" x14ac:dyDescent="0.2">
      <c r="A126" s="212" t="str">
        <f>Format!A55</f>
        <v>Proctitis</v>
      </c>
      <c r="B126" s="212" t="str">
        <f>Format!B55</f>
        <v>Proctitis</v>
      </c>
      <c r="C126" s="212" t="str">
        <f>Format!C55</f>
        <v>Rectal Bleeding</v>
      </c>
    </row>
    <row r="127" spans="1:16384" s="215" customFormat="1" x14ac:dyDescent="0.2">
      <c r="A127" s="212" t="str">
        <f>Format!A56</f>
        <v xml:space="preserve">Prostatitis </v>
      </c>
      <c r="B127" s="212" t="str">
        <f>Format!B56</f>
        <v>Prostatitis</v>
      </c>
      <c r="C127" s="212" t="str">
        <f>Format!C56</f>
        <v>Urinary Issues</v>
      </c>
    </row>
    <row r="128" spans="1:16384" s="215" customFormat="1" x14ac:dyDescent="0.2">
      <c r="A128" s="212" t="str">
        <f>Format!A57</f>
        <v>Peyr</v>
      </c>
      <c r="B128" s="212" t="str">
        <f>Format!B57</f>
        <v>Peyronies Disease</v>
      </c>
      <c r="C128" s="212" t="str">
        <f>Format!C57</f>
        <v>Sexual Dysfunction</v>
      </c>
    </row>
    <row r="129" spans="1:11" s="215" customFormat="1" x14ac:dyDescent="0.2"/>
    <row r="130" spans="1:11" s="215" customFormat="1" x14ac:dyDescent="0.2">
      <c r="A130" s="298" t="s">
        <v>2113</v>
      </c>
      <c r="B130" s="154"/>
      <c r="C130" s="154"/>
      <c r="D130" s="154"/>
      <c r="E130" s="154"/>
      <c r="F130" s="154"/>
      <c r="G130" s="154"/>
      <c r="H130" s="154"/>
      <c r="I130" s="154"/>
      <c r="J130" s="154"/>
    </row>
    <row r="131" spans="1:11" s="215" customFormat="1" x14ac:dyDescent="0.2">
      <c r="A131" s="207"/>
      <c r="B131" s="207" t="s">
        <v>2110</v>
      </c>
      <c r="C131" s="207" t="s">
        <v>2055</v>
      </c>
      <c r="D131" s="207" t="s">
        <v>2056</v>
      </c>
      <c r="E131" s="112" t="s">
        <v>2052</v>
      </c>
      <c r="F131" s="112" t="s">
        <v>2053</v>
      </c>
      <c r="G131" s="112" t="s">
        <v>2054</v>
      </c>
      <c r="H131" s="154"/>
      <c r="I131" s="154"/>
      <c r="J131" s="154"/>
    </row>
    <row r="132" spans="1:11" s="215" customFormat="1" x14ac:dyDescent="0.2">
      <c r="A132" s="217" t="str">
        <f>IF('SIDE EFFECTS'!$E19=0,"",'SIDE EFFECTS'!$E19)</f>
        <v/>
      </c>
      <c r="B132" s="153"/>
      <c r="C132" s="153">
        <v>1</v>
      </c>
      <c r="D132" s="228">
        <f>IFERROR(1/C132,0)</f>
        <v>1</v>
      </c>
      <c r="E132" s="228">
        <f>SUM($D132:$D$138)/COUNT($D$132:$D$138)</f>
        <v>0.14285714285714285</v>
      </c>
      <c r="F132" s="228">
        <f t="shared" ref="F132:F138" si="10">(MAX($C$132:$C$138)+1-$C132)/SUM($C$132:$C$138)</f>
        <v>1</v>
      </c>
      <c r="G132" s="233">
        <f t="shared" ref="G132:G138" si="11">D132/SUM($D$132:$D$138)</f>
        <v>1</v>
      </c>
      <c r="H132" s="154"/>
      <c r="I132" s="154"/>
      <c r="J132" s="154"/>
    </row>
    <row r="133" spans="1:11" s="215" customFormat="1" x14ac:dyDescent="0.2">
      <c r="A133" s="217" t="str">
        <f>IF('SIDE EFFECTS'!$E21=0,"",'SIDE EFFECTS'!$E21)</f>
        <v/>
      </c>
      <c r="B133" s="217" t="b">
        <v>0</v>
      </c>
      <c r="C133" s="153">
        <f>IF(A133&lt;&gt;"",IF(B133,C132,C132+1),0)</f>
        <v>0</v>
      </c>
      <c r="D133" s="228">
        <f t="shared" ref="D133:D138" si="12">IFERROR(1/C133,0)</f>
        <v>0</v>
      </c>
      <c r="E133" s="228">
        <f>SUM($D133:$D$138)/COUNT($D$132:$D$138)</f>
        <v>0</v>
      </c>
      <c r="F133" s="228">
        <f t="shared" si="10"/>
        <v>2</v>
      </c>
      <c r="G133" s="233">
        <f t="shared" si="11"/>
        <v>0</v>
      </c>
      <c r="H133" s="154"/>
      <c r="I133" s="154"/>
      <c r="J133" s="154"/>
    </row>
    <row r="134" spans="1:11" s="215" customFormat="1" x14ac:dyDescent="0.2">
      <c r="A134" s="217" t="str">
        <f>IF('SIDE EFFECTS'!$E23=0,"",'SIDE EFFECTS'!$E23)</f>
        <v/>
      </c>
      <c r="B134" s="217" t="b">
        <v>0</v>
      </c>
      <c r="C134" s="153">
        <f t="shared" ref="C134:C138" si="13">IF(A134&lt;&gt;"",IF(B134,C133,C133+1),0)</f>
        <v>0</v>
      </c>
      <c r="D134" s="228">
        <f t="shared" si="12"/>
        <v>0</v>
      </c>
      <c r="E134" s="228">
        <f>SUM($D134:$D$138)/COUNT($D$132:$D$138)</f>
        <v>0</v>
      </c>
      <c r="F134" s="228">
        <f t="shared" si="10"/>
        <v>2</v>
      </c>
      <c r="G134" s="233">
        <f t="shared" si="11"/>
        <v>0</v>
      </c>
      <c r="H134" s="154"/>
      <c r="I134" s="154"/>
      <c r="J134" s="154"/>
    </row>
    <row r="135" spans="1:11" s="215" customFormat="1" x14ac:dyDescent="0.2">
      <c r="A135" s="217" t="str">
        <f>IF('SIDE EFFECTS'!$E25=0,"",'SIDE EFFECTS'!$E25)</f>
        <v/>
      </c>
      <c r="B135" s="217" t="b">
        <v>0</v>
      </c>
      <c r="C135" s="153">
        <f t="shared" si="13"/>
        <v>0</v>
      </c>
      <c r="D135" s="228">
        <f t="shared" si="12"/>
        <v>0</v>
      </c>
      <c r="E135" s="228">
        <f>SUM($D135:$D$138)/COUNT($D$132:$D$138)</f>
        <v>0</v>
      </c>
      <c r="F135" s="228">
        <f t="shared" si="10"/>
        <v>2</v>
      </c>
      <c r="G135" s="233">
        <f t="shared" si="11"/>
        <v>0</v>
      </c>
      <c r="H135" s="154"/>
      <c r="I135" s="154"/>
      <c r="J135" s="154"/>
    </row>
    <row r="136" spans="1:11" s="215" customFormat="1" x14ac:dyDescent="0.2">
      <c r="A136" s="217" t="str">
        <f>IF('SIDE EFFECTS'!$E27=0,"",'SIDE EFFECTS'!$E27)</f>
        <v/>
      </c>
      <c r="B136" s="217" t="b">
        <v>0</v>
      </c>
      <c r="C136" s="153">
        <f t="shared" si="13"/>
        <v>0</v>
      </c>
      <c r="D136" s="228">
        <f t="shared" si="12"/>
        <v>0</v>
      </c>
      <c r="E136" s="228">
        <f>SUM($D136:$D$138)/COUNT($D$132:$D$138)</f>
        <v>0</v>
      </c>
      <c r="F136" s="228">
        <f t="shared" si="10"/>
        <v>2</v>
      </c>
      <c r="G136" s="233">
        <f t="shared" si="11"/>
        <v>0</v>
      </c>
      <c r="H136" s="154"/>
      <c r="I136" s="154"/>
      <c r="J136" s="154"/>
    </row>
    <row r="137" spans="1:11" s="215" customFormat="1" x14ac:dyDescent="0.2">
      <c r="A137" s="217" t="str">
        <f>IF('SIDE EFFECTS'!$E29=0,"",'SIDE EFFECTS'!$E29)</f>
        <v/>
      </c>
      <c r="B137" s="217"/>
      <c r="C137" s="153">
        <f t="shared" si="13"/>
        <v>0</v>
      </c>
      <c r="D137" s="228">
        <f t="shared" si="12"/>
        <v>0</v>
      </c>
      <c r="E137" s="228">
        <f>SUM($D137:$D$138)/COUNT($D$132:$D$138)</f>
        <v>0</v>
      </c>
      <c r="F137" s="228">
        <f t="shared" si="10"/>
        <v>2</v>
      </c>
      <c r="G137" s="233">
        <f t="shared" si="11"/>
        <v>0</v>
      </c>
      <c r="H137" s="154"/>
      <c r="I137" s="154"/>
      <c r="J137" s="154"/>
    </row>
    <row r="138" spans="1:11" s="215" customFormat="1" x14ac:dyDescent="0.2">
      <c r="A138" s="217" t="str">
        <f>IF('SIDE EFFECTS'!$E31=0,"",'SIDE EFFECTS'!$E31)</f>
        <v/>
      </c>
      <c r="B138" s="217" t="b">
        <v>0</v>
      </c>
      <c r="C138" s="153">
        <f t="shared" si="13"/>
        <v>0</v>
      </c>
      <c r="D138" s="228">
        <f t="shared" si="12"/>
        <v>0</v>
      </c>
      <c r="E138" s="228">
        <f>SUM($D138:$D$138)/COUNT($D$132:$D$138)</f>
        <v>0</v>
      </c>
      <c r="F138" s="228">
        <f t="shared" si="10"/>
        <v>2</v>
      </c>
      <c r="G138" s="233">
        <f t="shared" si="11"/>
        <v>0</v>
      </c>
      <c r="H138" s="154"/>
      <c r="I138" s="154"/>
      <c r="J138" s="154"/>
    </row>
    <row r="139" spans="1:11" s="215" customFormat="1" x14ac:dyDescent="0.2">
      <c r="A139" s="154"/>
      <c r="B139" s="154"/>
      <c r="C139" s="154"/>
      <c r="D139" s="154"/>
      <c r="E139" s="154"/>
      <c r="F139" s="154"/>
      <c r="G139" s="154"/>
      <c r="H139" s="154"/>
      <c r="I139" s="154"/>
      <c r="J139" s="154"/>
    </row>
    <row r="140" spans="1:11" s="215" customFormat="1" x14ac:dyDescent="0.2">
      <c r="A140" s="154"/>
      <c r="B140" s="154"/>
      <c r="C140" s="154"/>
      <c r="D140" s="154"/>
      <c r="E140" s="154"/>
      <c r="F140" s="154"/>
      <c r="G140" s="154"/>
      <c r="H140" s="154"/>
      <c r="I140" s="154"/>
      <c r="J140" s="154"/>
    </row>
    <row r="141" spans="1:11" s="215" customFormat="1" x14ac:dyDescent="0.2">
      <c r="B141" s="295"/>
      <c r="C141" s="154" t="s">
        <v>2244</v>
      </c>
      <c r="D141" s="154" t="s">
        <v>2245</v>
      </c>
      <c r="E141" s="154" t="s">
        <v>2246</v>
      </c>
      <c r="F141" s="298" t="s">
        <v>2386</v>
      </c>
      <c r="G141" s="298" t="s">
        <v>2387</v>
      </c>
      <c r="H141" s="298" t="s">
        <v>2388</v>
      </c>
      <c r="I141" s="298" t="s">
        <v>2389</v>
      </c>
      <c r="J141" s="154"/>
      <c r="K141" s="154"/>
    </row>
    <row r="142" spans="1:11" s="215" customFormat="1" x14ac:dyDescent="0.2">
      <c r="B142" s="213" t="s">
        <v>2247</v>
      </c>
      <c r="C142" s="153">
        <v>5</v>
      </c>
      <c r="D142" s="153">
        <v>5</v>
      </c>
      <c r="E142" s="153">
        <v>5</v>
      </c>
      <c r="F142" s="153">
        <v>5</v>
      </c>
      <c r="G142" s="153">
        <v>5</v>
      </c>
      <c r="H142" s="153">
        <v>5</v>
      </c>
      <c r="I142" s="153">
        <v>5</v>
      </c>
      <c r="J142" s="154"/>
      <c r="K142" s="154"/>
    </row>
    <row r="143" spans="1:11" s="215" customFormat="1" x14ac:dyDescent="0.2">
      <c r="B143" s="213" t="s">
        <v>2248</v>
      </c>
      <c r="C143" s="228">
        <f>(C142-5)/10</f>
        <v>0</v>
      </c>
      <c r="D143" s="228">
        <f t="shared" ref="D143:E143" si="14">(D142-5)/10</f>
        <v>0</v>
      </c>
      <c r="E143" s="228">
        <f t="shared" si="14"/>
        <v>0</v>
      </c>
      <c r="F143" s="228">
        <f t="shared" ref="F143:I143" si="15">(F142-5)/10</f>
        <v>0</v>
      </c>
      <c r="G143" s="228">
        <f t="shared" si="15"/>
        <v>0</v>
      </c>
      <c r="H143" s="228">
        <f t="shared" si="15"/>
        <v>0</v>
      </c>
      <c r="I143" s="228">
        <f t="shared" si="15"/>
        <v>0</v>
      </c>
      <c r="J143" s="154"/>
      <c r="K143" s="154"/>
    </row>
    <row r="144" spans="1:11" s="215" customFormat="1" x14ac:dyDescent="0.2">
      <c r="B144" s="154"/>
      <c r="C144" s="154"/>
      <c r="D144" s="154"/>
      <c r="E144" s="154"/>
      <c r="F144" s="154"/>
      <c r="G144" s="154"/>
      <c r="H144" s="154"/>
      <c r="I144" s="154"/>
      <c r="J144" s="154"/>
      <c r="K144" s="154"/>
    </row>
    <row r="145" spans="1:11" s="215" customFormat="1" x14ac:dyDescent="0.2">
      <c r="B145" s="154"/>
      <c r="C145" s="154"/>
      <c r="D145" s="154"/>
      <c r="E145" s="154"/>
      <c r="F145" s="154"/>
      <c r="G145" s="154"/>
      <c r="H145" s="154"/>
      <c r="I145" s="154"/>
      <c r="J145" s="154"/>
      <c r="K145" s="154"/>
    </row>
    <row r="146" spans="1:11" s="215" customFormat="1" x14ac:dyDescent="0.2">
      <c r="A146" s="154"/>
      <c r="B146" s="154"/>
      <c r="C146" s="235">
        <f t="shared" ref="C146:I146" si="16">C147*(1+C143)</f>
        <v>1</v>
      </c>
      <c r="D146" s="235">
        <f t="shared" si="16"/>
        <v>0</v>
      </c>
      <c r="E146" s="235">
        <f t="shared" si="16"/>
        <v>0</v>
      </c>
      <c r="F146" s="235">
        <f t="shared" si="16"/>
        <v>0</v>
      </c>
      <c r="G146" s="235">
        <f t="shared" si="16"/>
        <v>0</v>
      </c>
      <c r="H146" s="235">
        <f t="shared" si="16"/>
        <v>0</v>
      </c>
      <c r="I146" s="235">
        <f t="shared" si="16"/>
        <v>0</v>
      </c>
      <c r="J146" s="154"/>
      <c r="K146" s="154"/>
    </row>
    <row r="147" spans="1:11" s="215" customFormat="1" x14ac:dyDescent="0.2">
      <c r="A147" s="154"/>
      <c r="B147" s="298" t="s">
        <v>2242</v>
      </c>
      <c r="C147" s="235">
        <f t="array" ref="C147:I147">TRANSPOSE(G132:G138)</f>
        <v>1</v>
      </c>
      <c r="D147" s="235">
        <v>0</v>
      </c>
      <c r="E147" s="235">
        <v>0</v>
      </c>
      <c r="F147" s="235">
        <v>0</v>
      </c>
      <c r="G147" s="235">
        <v>0</v>
      </c>
      <c r="H147" s="235">
        <v>0</v>
      </c>
      <c r="I147" s="235">
        <v>0</v>
      </c>
      <c r="J147" s="298" t="s">
        <v>2390</v>
      </c>
      <c r="K147" s="154"/>
    </row>
    <row r="148" spans="1:11" s="215" customFormat="1" x14ac:dyDescent="0.2">
      <c r="A148" s="229" t="str">
        <f t="shared" ref="A148:A154" si="17">A132</f>
        <v/>
      </c>
      <c r="B148" s="235">
        <f t="shared" ref="B148:B154" si="18">G132</f>
        <v>1</v>
      </c>
      <c r="C148" s="235">
        <f t="shared" ref="C148:I154" si="19">IF($B148=C$147,C$146,((1-C$146)*$B148)/(SUM($B$148:$B$154)-C$147))</f>
        <v>1</v>
      </c>
      <c r="D148" s="235">
        <f t="shared" si="19"/>
        <v>1</v>
      </c>
      <c r="E148" s="235">
        <f t="shared" si="19"/>
        <v>1</v>
      </c>
      <c r="F148" s="235">
        <f t="shared" si="19"/>
        <v>1</v>
      </c>
      <c r="G148" s="235">
        <f t="shared" si="19"/>
        <v>1</v>
      </c>
      <c r="H148" s="235">
        <f t="shared" si="19"/>
        <v>1</v>
      </c>
      <c r="I148" s="235">
        <f t="shared" si="19"/>
        <v>1</v>
      </c>
      <c r="J148" s="235" t="str">
        <f t="shared" ref="J148:J154" si="20">IF(A132&lt;&gt;"",AVERAGE(C148:I148),"")</f>
        <v/>
      </c>
      <c r="K148" s="154"/>
    </row>
    <row r="149" spans="1:11" s="215" customFormat="1" x14ac:dyDescent="0.2">
      <c r="A149" s="229" t="str">
        <f t="shared" si="17"/>
        <v/>
      </c>
      <c r="B149" s="235">
        <f t="shared" si="18"/>
        <v>0</v>
      </c>
      <c r="C149" s="235" t="e">
        <f t="shared" si="19"/>
        <v>#DIV/0!</v>
      </c>
      <c r="D149" s="235">
        <f t="shared" si="19"/>
        <v>0</v>
      </c>
      <c r="E149" s="235">
        <f t="shared" si="19"/>
        <v>0</v>
      </c>
      <c r="F149" s="235">
        <f t="shared" si="19"/>
        <v>0</v>
      </c>
      <c r="G149" s="235">
        <f t="shared" si="19"/>
        <v>0</v>
      </c>
      <c r="H149" s="235">
        <f t="shared" si="19"/>
        <v>0</v>
      </c>
      <c r="I149" s="235">
        <f t="shared" si="19"/>
        <v>0</v>
      </c>
      <c r="J149" s="235" t="str">
        <f t="shared" si="20"/>
        <v/>
      </c>
      <c r="K149" s="154"/>
    </row>
    <row r="150" spans="1:11" s="215" customFormat="1" x14ac:dyDescent="0.2">
      <c r="A150" s="229" t="str">
        <f t="shared" si="17"/>
        <v/>
      </c>
      <c r="B150" s="235">
        <f t="shared" si="18"/>
        <v>0</v>
      </c>
      <c r="C150" s="235" t="e">
        <f t="shared" si="19"/>
        <v>#DIV/0!</v>
      </c>
      <c r="D150" s="235">
        <f t="shared" si="19"/>
        <v>0</v>
      </c>
      <c r="E150" s="235">
        <f t="shared" si="19"/>
        <v>0</v>
      </c>
      <c r="F150" s="235">
        <f t="shared" si="19"/>
        <v>0</v>
      </c>
      <c r="G150" s="235">
        <f t="shared" si="19"/>
        <v>0</v>
      </c>
      <c r="H150" s="235">
        <f t="shared" si="19"/>
        <v>0</v>
      </c>
      <c r="I150" s="235">
        <f t="shared" si="19"/>
        <v>0</v>
      </c>
      <c r="J150" s="235" t="str">
        <f t="shared" si="20"/>
        <v/>
      </c>
      <c r="K150" s="154"/>
    </row>
    <row r="151" spans="1:11" s="215" customFormat="1" x14ac:dyDescent="0.2">
      <c r="A151" s="229" t="str">
        <f t="shared" si="17"/>
        <v/>
      </c>
      <c r="B151" s="235">
        <f t="shared" si="18"/>
        <v>0</v>
      </c>
      <c r="C151" s="235" t="e">
        <f t="shared" si="19"/>
        <v>#DIV/0!</v>
      </c>
      <c r="D151" s="235">
        <f t="shared" si="19"/>
        <v>0</v>
      </c>
      <c r="E151" s="235">
        <f t="shared" si="19"/>
        <v>0</v>
      </c>
      <c r="F151" s="235">
        <f t="shared" si="19"/>
        <v>0</v>
      </c>
      <c r="G151" s="235">
        <f t="shared" si="19"/>
        <v>0</v>
      </c>
      <c r="H151" s="235">
        <f t="shared" si="19"/>
        <v>0</v>
      </c>
      <c r="I151" s="235">
        <f t="shared" si="19"/>
        <v>0</v>
      </c>
      <c r="J151" s="235" t="str">
        <f t="shared" si="20"/>
        <v/>
      </c>
      <c r="K151" s="154"/>
    </row>
    <row r="152" spans="1:11" s="215" customFormat="1" x14ac:dyDescent="0.2">
      <c r="A152" s="229" t="str">
        <f t="shared" si="17"/>
        <v/>
      </c>
      <c r="B152" s="235">
        <f t="shared" si="18"/>
        <v>0</v>
      </c>
      <c r="C152" s="235" t="e">
        <f t="shared" si="19"/>
        <v>#DIV/0!</v>
      </c>
      <c r="D152" s="235">
        <f t="shared" si="19"/>
        <v>0</v>
      </c>
      <c r="E152" s="235">
        <f t="shared" si="19"/>
        <v>0</v>
      </c>
      <c r="F152" s="235">
        <f t="shared" si="19"/>
        <v>0</v>
      </c>
      <c r="G152" s="235">
        <f t="shared" si="19"/>
        <v>0</v>
      </c>
      <c r="H152" s="235">
        <f t="shared" si="19"/>
        <v>0</v>
      </c>
      <c r="I152" s="235">
        <f t="shared" si="19"/>
        <v>0</v>
      </c>
      <c r="J152" s="235" t="str">
        <f t="shared" si="20"/>
        <v/>
      </c>
      <c r="K152" s="154"/>
    </row>
    <row r="153" spans="1:11" s="215" customFormat="1" x14ac:dyDescent="0.2">
      <c r="A153" s="229" t="str">
        <f t="shared" si="17"/>
        <v/>
      </c>
      <c r="B153" s="235">
        <f t="shared" si="18"/>
        <v>0</v>
      </c>
      <c r="C153" s="235" t="e">
        <f t="shared" si="19"/>
        <v>#DIV/0!</v>
      </c>
      <c r="D153" s="235">
        <f t="shared" si="19"/>
        <v>0</v>
      </c>
      <c r="E153" s="235">
        <f t="shared" si="19"/>
        <v>0</v>
      </c>
      <c r="F153" s="235">
        <f t="shared" si="19"/>
        <v>0</v>
      </c>
      <c r="G153" s="235">
        <f t="shared" si="19"/>
        <v>0</v>
      </c>
      <c r="H153" s="235">
        <f t="shared" si="19"/>
        <v>0</v>
      </c>
      <c r="I153" s="235">
        <f t="shared" si="19"/>
        <v>0</v>
      </c>
      <c r="J153" s="235" t="str">
        <f t="shared" si="20"/>
        <v/>
      </c>
      <c r="K153" s="154"/>
    </row>
    <row r="154" spans="1:11" s="215" customFormat="1" x14ac:dyDescent="0.2">
      <c r="A154" s="229" t="str">
        <f t="shared" si="17"/>
        <v/>
      </c>
      <c r="B154" s="235">
        <f t="shared" si="18"/>
        <v>0</v>
      </c>
      <c r="C154" s="235" t="e">
        <f t="shared" si="19"/>
        <v>#DIV/0!</v>
      </c>
      <c r="D154" s="235">
        <f t="shared" si="19"/>
        <v>0</v>
      </c>
      <c r="E154" s="235">
        <f t="shared" si="19"/>
        <v>0</v>
      </c>
      <c r="F154" s="235">
        <f t="shared" si="19"/>
        <v>0</v>
      </c>
      <c r="G154" s="235">
        <f t="shared" si="19"/>
        <v>0</v>
      </c>
      <c r="H154" s="235">
        <f t="shared" si="19"/>
        <v>0</v>
      </c>
      <c r="I154" s="235">
        <f t="shared" si="19"/>
        <v>0</v>
      </c>
      <c r="J154" s="235" t="str">
        <f t="shared" si="20"/>
        <v/>
      </c>
      <c r="K154" s="154"/>
    </row>
    <row r="155" spans="1:11" s="215" customFormat="1" x14ac:dyDescent="0.2"/>
    <row r="156" spans="1:11" x14ac:dyDescent="0.2">
      <c r="A156" s="284" t="s">
        <v>2346</v>
      </c>
      <c r="B156" s="229"/>
      <c r="C156" s="230"/>
      <c r="D156" s="230"/>
      <c r="E156" s="231"/>
    </row>
    <row r="157" spans="1:11" ht="25.5" x14ac:dyDescent="0.2">
      <c r="A157" s="111" t="s">
        <v>2119</v>
      </c>
      <c r="B157" s="111" t="s">
        <v>2120</v>
      </c>
      <c r="C157" s="111" t="s">
        <v>2024</v>
      </c>
      <c r="D157" s="111" t="s">
        <v>2121</v>
      </c>
      <c r="E157" s="111" t="s">
        <v>2122</v>
      </c>
      <c r="F157" s="111" t="s">
        <v>2123</v>
      </c>
      <c r="G157" s="111" t="s">
        <v>2021</v>
      </c>
      <c r="H157" s="111" t="s">
        <v>2124</v>
      </c>
      <c r="I157" s="111" t="s">
        <v>2016</v>
      </c>
      <c r="J157" s="305" t="s">
        <v>2040</v>
      </c>
    </row>
    <row r="158" spans="1:11" x14ac:dyDescent="0.2">
      <c r="A158" s="217" t="s">
        <v>2116</v>
      </c>
      <c r="B158" s="218">
        <f>IF(C$89=0,0,IFERROR(1-(SUMPRODUCT(--(Aggregation!$D$182:$D$258=Calculations!$A122),--(Aggregation!$C$182:$C$258=Calculations!$B$87),(Aggregation!R$182:R$258))+SUMPRODUCT(--(Aggregation!$D$182:$D$258=Calculations!$A128),--(Aggregation!$C$182:$C$258=Calculations!$B$87),(Aggregation!R$182:R$258))+IFERROR(SUMPRODUCT(--(Aggregation!$D$182:$D$258=Calculations!$A122),--(Aggregation!$C$182:$C$258=Calculations!$B$88),(Aggregation!R$182:R$258))+SUMPRODUCT(--(Aggregation!$D$182:$D$258=Calculations!$A128),--(Aggregation!$C$182:$C$258=Calculations!$B$88),(Aggregation!R$182:R$258)),0)+IFERROR(SUMPRODUCT(--(Aggregation!$D$182:$D$258=Calculations!$A122),--(Aggregation!$C$182:$C$258=Calculations!$B$86),(Aggregation!R$182:R$258))+SUMPRODUCT(--(Aggregation!$D$182:$D$258=Calculations!$A128),--(Aggregation!$C$182:$C$258=Calculations!$B$86),(Aggregation!R$182:R$258)),0))/(SUMPRODUCT(--(Aggregation!$C$19:$C$60=Calculations!$B$87),--(Aggregation!$D$19:$D$60="TOTAL"),Aggregation!R$19:R$60)+IFERROR(SUMPRODUCT(--(Aggregation!$C$19:$C$60=Calculations!$B$88),--(Aggregation!$D$19:$D$60="TOTAL"),Aggregation!R$19:R$60),0)+IFERROR(SUMPRODUCT(--(Aggregation!$C$19:$C$60=Calculations!$B$86),--(Aggregation!$D$19:$D$60="TOTAL"),Aggregation!R$19:R$60),0)),0))</f>
        <v>0</v>
      </c>
      <c r="C158" s="218">
        <f>IF(D$89=0,0,IFERROR(1-(SUMPRODUCT(--(Aggregation!$D$182:$D$258=Calculations!$A122),--(Aggregation!$C$182:$C$258=Calculations!$B$87),(Aggregation!S$182:S$258))+SUMPRODUCT(--(Aggregation!$D$182:$D$258=Calculations!$A128),--(Aggregation!$C$182:$C$258=Calculations!$B$87),(Aggregation!S$182:S$258))+IFERROR(SUMPRODUCT(--(Aggregation!$D$182:$D$258=Calculations!$A122),--(Aggregation!$C$182:$C$258=Calculations!$B$88),(Aggregation!S$182:S$258))+SUMPRODUCT(--(Aggregation!$D$182:$D$258=Calculations!$A128),--(Aggregation!$C$182:$C$258=Calculations!$B$88),(Aggregation!S$182:S$258)),0)+IFERROR(SUMPRODUCT(--(Aggregation!$D$182:$D$258=Calculations!$A122),--(Aggregation!$C$182:$C$258=Calculations!$B$86),(Aggregation!S$182:S$258))+SUMPRODUCT(--(Aggregation!$D$182:$D$258=Calculations!$A128),--(Aggregation!$C$182:$C$258=Calculations!$B$86),(Aggregation!S$182:S$258)),0))/(SUMPRODUCT(--(Aggregation!$C$19:$C$60=Calculations!$B$87),--(Aggregation!$D$19:$D$60="TOTAL"),Aggregation!S$19:S$60)+IFERROR(SUMPRODUCT(--(Aggregation!$C$19:$C$60=Calculations!$B$88),--(Aggregation!$D$19:$D$60="TOTAL"),Aggregation!S$19:S$60),0)+IFERROR(SUMPRODUCT(--(Aggregation!$C$19:$C$60=Calculations!$B$86),--(Aggregation!$D$19:$D$60="TOTAL"),Aggregation!S$19:S$60),0)),0))</f>
        <v>0</v>
      </c>
      <c r="D158" s="218">
        <f>IF(E$89=0,0,IFERROR(1-(SUMPRODUCT(--(Aggregation!$D$182:$D$258=Calculations!$A122),--(Aggregation!$C$182:$C$258=Calculations!$B$87),(Aggregation!T$182:T$258))+SUMPRODUCT(--(Aggregation!$D$182:$D$258=Calculations!$A128),--(Aggregation!$C$182:$C$258=Calculations!$B$87),(Aggregation!T$182:T$258))+IFERROR(SUMPRODUCT(--(Aggregation!$D$182:$D$258=Calculations!$A122),--(Aggregation!$C$182:$C$258=Calculations!$B$88),(Aggregation!T$182:T$258))+SUMPRODUCT(--(Aggregation!$D$182:$D$258=Calculations!$A128),--(Aggregation!$C$182:$C$258=Calculations!$B$88),(Aggregation!T$182:T$258)),0)+IFERROR(SUMPRODUCT(--(Aggregation!$D$182:$D$258=Calculations!$A122),--(Aggregation!$C$182:$C$258=Calculations!$B$86),(Aggregation!T$182:T$258))+SUMPRODUCT(--(Aggregation!$D$182:$D$258=Calculations!$A128),--(Aggregation!$C$182:$C$258=Calculations!$B$86),(Aggregation!T$182:T$258)),0))/(SUMPRODUCT(--(Aggregation!$C$19:$C$60=Calculations!$B$87),--(Aggregation!$D$19:$D$60="TOTAL"),Aggregation!T$19:T$60)+IFERROR(SUMPRODUCT(--(Aggregation!$C$19:$C$60=Calculations!$B$88),--(Aggregation!$D$19:$D$60="TOTAL"),Aggregation!T$19:T$60),0)+IFERROR(SUMPRODUCT(--(Aggregation!$C$19:$C$60=Calculations!$B$86),--(Aggregation!$D$19:$D$60="TOTAL"),Aggregation!T$19:T$60),0)),0))</f>
        <v>0</v>
      </c>
      <c r="E158" s="218">
        <f>IF(F$89=0,0,IFERROR(1-(SUMPRODUCT(--(Aggregation!$D$182:$D$258=Calculations!$A122),--(Aggregation!$C$182:$C$258=Calculations!$B$87),(Aggregation!U$182:U$258))+SUMPRODUCT(--(Aggregation!$D$182:$D$258=Calculations!$A128),--(Aggregation!$C$182:$C$258=Calculations!$B$87),(Aggregation!U$182:U$258))+IFERROR(SUMPRODUCT(--(Aggregation!$D$182:$D$258=Calculations!$A122),--(Aggregation!$C$182:$C$258=Calculations!$B$88),(Aggregation!U$182:U$258))+SUMPRODUCT(--(Aggregation!$D$182:$D$258=Calculations!$A128),--(Aggregation!$C$182:$C$258=Calculations!$B$88),(Aggregation!U$182:U$258)),0)+IFERROR(SUMPRODUCT(--(Aggregation!$D$182:$D$258=Calculations!$A122),--(Aggregation!$C$182:$C$258=Calculations!$B$86),(Aggregation!U$182:U$258))+SUMPRODUCT(--(Aggregation!$D$182:$D$258=Calculations!$A128),--(Aggregation!$C$182:$C$258=Calculations!$B$86),(Aggregation!U$182:U$258)),0))/(SUMPRODUCT(--(Aggregation!$C$19:$C$60=Calculations!$B$87),--(Aggregation!$D$19:$D$60="TOTAL"),Aggregation!U$19:U$60)+IFERROR(SUMPRODUCT(--(Aggregation!$C$19:$C$60=Calculations!$B$88),--(Aggregation!$D$19:$D$60="TOTAL"),Aggregation!U$19:U$60),0)+IFERROR(SUMPRODUCT(--(Aggregation!$C$19:$C$60=Calculations!$B$86),--(Aggregation!$D$19:$D$60="TOTAL"),Aggregation!U$19:U$60),0)),0))</f>
        <v>0</v>
      </c>
      <c r="F158" s="218">
        <f>IF(G$89=0,0,IFERROR(1-(SUMPRODUCT(--(Aggregation!$D$182:$D$258=Calculations!$A122),--(Aggregation!$C$182:$C$258=Calculations!$B$87),(Aggregation!V$182:V$258))+SUMPRODUCT(--(Aggregation!$D$182:$D$258=Calculations!$A128),--(Aggregation!$C$182:$C$258=Calculations!$B$87),(Aggregation!V$182:V$258))+IFERROR(SUMPRODUCT(--(Aggregation!$D$182:$D$258=Calculations!$A122),--(Aggregation!$C$182:$C$258=Calculations!$B$88),(Aggregation!V$182:V$258))+SUMPRODUCT(--(Aggregation!$D$182:$D$258=Calculations!$A128),--(Aggregation!$C$182:$C$258=Calculations!$B$88),(Aggregation!V$182:V$258)),0)+IFERROR(SUMPRODUCT(--(Aggregation!$D$182:$D$258=Calculations!$A122),--(Aggregation!$C$182:$C$258=Calculations!$B$86),(Aggregation!V$182:V$258))+SUMPRODUCT(--(Aggregation!$D$182:$D$258=Calculations!$A128),--(Aggregation!$C$182:$C$258=Calculations!$B$86),(Aggregation!V$182:V$258)),0))/(SUMPRODUCT(--(Aggregation!$C$19:$C$60=Calculations!$B$87),--(Aggregation!$D$19:$D$60="TOTAL"),Aggregation!V$19:V$60)+IFERROR(SUMPRODUCT(--(Aggregation!$C$19:$C$60=Calculations!$B$88),--(Aggregation!$D$19:$D$60="TOTAL"),Aggregation!V$19:V$60),0)+IFERROR(SUMPRODUCT(--(Aggregation!$C$19:$C$60=Calculations!$B$86),--(Aggregation!$D$19:$D$60="TOTAL"),Aggregation!V$19:V$60),0)),0))</f>
        <v>0</v>
      </c>
      <c r="G158" s="218">
        <f>IF(H$89=0,0,IFERROR(1-(SUMPRODUCT(--(Aggregation!$D$182:$D$258=Calculations!$A122),--(Aggregation!$C$182:$C$258=Calculations!$B$87),(Aggregation!W$182:W$258))+SUMPRODUCT(--(Aggregation!$D$182:$D$258=Calculations!$A128),--(Aggregation!$C$182:$C$258=Calculations!$B$87),(Aggregation!W$182:W$258))+IFERROR(SUMPRODUCT(--(Aggregation!$D$182:$D$258=Calculations!$A122),--(Aggregation!$C$182:$C$258=Calculations!$B$88),(Aggregation!W$182:W$258))+SUMPRODUCT(--(Aggregation!$D$182:$D$258=Calculations!$A128),--(Aggregation!$C$182:$C$258=Calculations!$B$88),(Aggregation!W$182:W$258)),0)+IFERROR(SUMPRODUCT(--(Aggregation!$D$182:$D$258=Calculations!$A122),--(Aggregation!$C$182:$C$258=Calculations!$B$86),(Aggregation!W$182:W$258))+SUMPRODUCT(--(Aggregation!$D$182:$D$258=Calculations!$A128),--(Aggregation!$C$182:$C$258=Calculations!$B$86),(Aggregation!W$182:W$258)),0))/(SUMPRODUCT(--(Aggregation!$C$19:$C$60=Calculations!$B$87),--(Aggregation!$D$19:$D$60="TOTAL"),Aggregation!W$19:W$60)+IFERROR(SUMPRODUCT(--(Aggregation!$C$19:$C$60=Calculations!$B$88),--(Aggregation!$D$19:$D$60="TOTAL"),Aggregation!W$19:W$60),0)+IFERROR(SUMPRODUCT(--(Aggregation!$C$19:$C$60=Calculations!$B$86),--(Aggregation!$D$19:$D$60="TOTAL"),Aggregation!W$19:W$60),0)),0))</f>
        <v>0</v>
      </c>
      <c r="H158" s="218">
        <f>IF(I$89=0,0,IFERROR(1-(SUMPRODUCT(--(Aggregation!$D$182:$D$258=Calculations!$A122),--(Aggregation!$C$182:$C$258=Calculations!$B$87),(Aggregation!X$182:X$258))+SUMPRODUCT(--(Aggregation!$D$182:$D$258=Calculations!$A128),--(Aggregation!$C$182:$C$258=Calculations!$B$87),(Aggregation!X$182:X$258))+IFERROR(SUMPRODUCT(--(Aggregation!$D$182:$D$258=Calculations!$A122),--(Aggregation!$C$182:$C$258=Calculations!$B$88),(Aggregation!X$182:X$258))+SUMPRODUCT(--(Aggregation!$D$182:$D$258=Calculations!$A128),--(Aggregation!$C$182:$C$258=Calculations!$B$88),(Aggregation!X$182:X$258)),0)+IFERROR(SUMPRODUCT(--(Aggregation!$D$182:$D$258=Calculations!$A122),--(Aggregation!$C$182:$C$258=Calculations!$B$86),(Aggregation!X$182:X$258))+SUMPRODUCT(--(Aggregation!$D$182:$D$258=Calculations!$A128),--(Aggregation!$C$182:$C$258=Calculations!$B$86),(Aggregation!X$182:X$258)),0))/(SUMPRODUCT(--(Aggregation!$C$19:$C$60=Calculations!$B$87),--(Aggregation!$D$19:$D$60="TOTAL"),Aggregation!X$19:X$60)+IFERROR(SUMPRODUCT(--(Aggregation!$C$19:$C$60=Calculations!$B$88),--(Aggregation!$D$19:$D$60="TOTAL"),Aggregation!X$19:X$60),0)+IFERROR(SUMPRODUCT(--(Aggregation!$C$19:$C$60=Calculations!$B$86),--(Aggregation!$D$19:$D$60="TOTAL"),Aggregation!X$19:X$60),0)),0))</f>
        <v>0</v>
      </c>
      <c r="I158" s="218">
        <f>IF(J$89=0,0,IFERROR(1-(SUMPRODUCT(--(Aggregation!$D$182:$D$258=Calculations!$A122),--(Aggregation!$C$182:$C$258=Calculations!$B$87),(Aggregation!Y$182:Y$258))+SUMPRODUCT(--(Aggregation!$D$182:$D$258=Calculations!$A128),--(Aggregation!$C$182:$C$258=Calculations!$B$87),(Aggregation!Y$182:Y$258))+IFERROR(SUMPRODUCT(--(Aggregation!$D$182:$D$258=Calculations!$A122),--(Aggregation!$C$182:$C$258=Calculations!$B$88),(Aggregation!Y$182:Y$258))+SUMPRODUCT(--(Aggregation!$D$182:$D$258=Calculations!$A128),--(Aggregation!$C$182:$C$258=Calculations!$B$88),(Aggregation!Y$182:Y$258)),0)+IFERROR(SUMPRODUCT(--(Aggregation!$D$182:$D$258=Calculations!$A122),--(Aggregation!$C$182:$C$258=Calculations!$B$86),(Aggregation!Y$182:Y$258))+SUMPRODUCT(--(Aggregation!$D$182:$D$258=Calculations!$A128),--(Aggregation!$C$182:$C$258=Calculations!$B$86),(Aggregation!Y$182:Y$258)),0))/(SUMPRODUCT(--(Aggregation!$C$19:$C$60=Calculations!$B$87),--(Aggregation!$D$19:$D$60="TOTAL"),Aggregation!Y$19:Y$60)+IFERROR(SUMPRODUCT(--(Aggregation!$C$19:$C$60=Calculations!$B$88),--(Aggregation!$D$19:$D$60="TOTAL"),Aggregation!Y$19:Y$60),0)+IFERROR(SUMPRODUCT(--(Aggregation!$C$19:$C$60=Calculations!$B$86),--(Aggregation!$D$19:$D$60="TOTAL"),Aggregation!Y$19:Y$60),0)),0))</f>
        <v>0</v>
      </c>
      <c r="J158" s="228" t="e">
        <f t="shared" ref="J158:J164" si="21">VLOOKUP(A158,$A$148:$J$154,10,FALSE)</f>
        <v>#N/A</v>
      </c>
    </row>
    <row r="159" spans="1:11" x14ac:dyDescent="0.2">
      <c r="A159" s="217" t="s">
        <v>2117</v>
      </c>
      <c r="B159" s="218">
        <f>IF(C$89=0,0,IFERROR(1-(SUMPRODUCT(--(Aggregation!$D$182:$D$258=Calculations!$A124),--(Aggregation!$C$182:$C$258=Calculations!$B$87),(Aggregation!R$182:R$258))+SUMPRODUCT(--(Aggregation!$D$182:$D$258=Calculations!$A125),--(Aggregation!$C$182:$C$258=Calculations!$B$87),(Aggregation!R$182:R$258))+IFERROR(SUMPRODUCT(--(Aggregation!$D$182:$D$258=Calculations!$A124),--(Aggregation!$C$182:$C$258=Calculations!$B$88),(Aggregation!R$182:R$258))+SUMPRODUCT(--(Aggregation!$D$182:$D$258=Calculations!$A125),--(Aggregation!$C$182:$C$258=Calculations!$B$88),(Aggregation!R$182:R$258)),0)+IFERROR(SUMPRODUCT(--(Aggregation!$D$182:$D$258=Calculations!$A124),--(Aggregation!$C$182:$C$258=Calculations!$B$86),(Aggregation!R$182:R$258))+SUMPRODUCT(--(Aggregation!$D$182:$D$258=Calculations!$A125),--(Aggregation!$C$182:$C$258=Calculations!$B$86),(Aggregation!R$182:R$258)),0))/(SUMPRODUCT(--(Aggregation!$C$19:$C$60=Calculations!$B$87),--(Aggregation!$D$19:$D$60="TOTAL"),Aggregation!R$19:R$60)+IFERROR(SUMPRODUCT(--(Aggregation!$C$19:$C$60=Calculations!$B$88),--(Aggregation!$D$19:$D$60="TOTAL"),Aggregation!R$19:R$60),0)+IFERROR(SUMPRODUCT(--(Aggregation!$C$19:$C$60=Calculations!$B$86),--(Aggregation!$D$19:$D$60="TOTAL"),Aggregation!R$19:R$60),0)),0))</f>
        <v>0</v>
      </c>
      <c r="C159" s="218">
        <f>IF(D$89=0,0,IFERROR(1-(SUMPRODUCT(--(Aggregation!$D$182:$D$258=Calculations!$A124),--(Aggregation!$C$182:$C$258=Calculations!$B$87),(Aggregation!S$182:S$258))+SUMPRODUCT(--(Aggregation!$D$182:$D$258=Calculations!$A125),--(Aggregation!$C$182:$C$258=Calculations!$B$87),(Aggregation!S$182:S$258))+IFERROR(SUMPRODUCT(--(Aggregation!$D$182:$D$258=Calculations!$A124),--(Aggregation!$C$182:$C$258=Calculations!$B$88),(Aggregation!S$182:S$258))+SUMPRODUCT(--(Aggregation!$D$182:$D$258=Calculations!$A125),--(Aggregation!$C$182:$C$258=Calculations!$B$88),(Aggregation!S$182:S$258)),0)+IFERROR(SUMPRODUCT(--(Aggregation!$D$182:$D$258=Calculations!$A124),--(Aggregation!$C$182:$C$258=Calculations!$B$86),(Aggregation!S$182:S$258))+SUMPRODUCT(--(Aggregation!$D$182:$D$258=Calculations!$A125),--(Aggregation!$C$182:$C$258=Calculations!$B$86),(Aggregation!S$182:S$258)),0))/(SUMPRODUCT(--(Aggregation!$C$19:$C$60=Calculations!$B$87),--(Aggregation!$D$19:$D$60="TOTAL"),Aggregation!S$19:S$60)+IFERROR(SUMPRODUCT(--(Aggregation!$C$19:$C$60=Calculations!$B$88),--(Aggregation!$D$19:$D$60="TOTAL"),Aggregation!S$19:S$60),0)+IFERROR(SUMPRODUCT(--(Aggregation!$C$19:$C$60=Calculations!$B$86),--(Aggregation!$D$19:$D$60="TOTAL"),Aggregation!S$19:S$60),0)),0))</f>
        <v>0</v>
      </c>
      <c r="D159" s="218">
        <f>IF(E$89=0,0,IFERROR(1-(SUMPRODUCT(--(Aggregation!$D$182:$D$258=Calculations!$A124),--(Aggregation!$C$182:$C$258=Calculations!$B$87),(Aggregation!T$182:T$258))+SUMPRODUCT(--(Aggregation!$D$182:$D$258=Calculations!$A125),--(Aggregation!$C$182:$C$258=Calculations!$B$87),(Aggregation!T$182:T$258))+IFERROR(SUMPRODUCT(--(Aggregation!$D$182:$D$258=Calculations!$A124),--(Aggregation!$C$182:$C$258=Calculations!$B$88),(Aggregation!T$182:T$258))+SUMPRODUCT(--(Aggregation!$D$182:$D$258=Calculations!$A125),--(Aggregation!$C$182:$C$258=Calculations!$B$88),(Aggregation!T$182:T$258)),0)+IFERROR(SUMPRODUCT(--(Aggregation!$D$182:$D$258=Calculations!$A124),--(Aggregation!$C$182:$C$258=Calculations!$B$86),(Aggregation!T$182:T$258))+SUMPRODUCT(--(Aggregation!$D$182:$D$258=Calculations!$A125),--(Aggregation!$C$182:$C$258=Calculations!$B$86),(Aggregation!T$182:T$258)),0))/(SUMPRODUCT(--(Aggregation!$C$19:$C$60=Calculations!$B$87),--(Aggregation!$D$19:$D$60="TOTAL"),Aggregation!T$19:T$60)+IFERROR(SUMPRODUCT(--(Aggregation!$C$19:$C$60=Calculations!$B$88),--(Aggregation!$D$19:$D$60="TOTAL"),Aggregation!T$19:T$60),0)+IFERROR(SUMPRODUCT(--(Aggregation!$C$19:$C$60=Calculations!$B$86),--(Aggregation!$D$19:$D$60="TOTAL"),Aggregation!T$19:T$60),0)),0))</f>
        <v>0</v>
      </c>
      <c r="E159" s="218">
        <f>IF(F$89=0,0,IFERROR(1-(SUMPRODUCT(--(Aggregation!$D$182:$D$258=Calculations!$A124),--(Aggregation!$C$182:$C$258=Calculations!$B$87),(Aggregation!U$182:U$258))+SUMPRODUCT(--(Aggregation!$D$182:$D$258=Calculations!$A125),--(Aggregation!$C$182:$C$258=Calculations!$B$87),(Aggregation!U$182:U$258))+IFERROR(SUMPRODUCT(--(Aggregation!$D$182:$D$258=Calculations!$A124),--(Aggregation!$C$182:$C$258=Calculations!$B$88),(Aggregation!U$182:U$258))+SUMPRODUCT(--(Aggregation!$D$182:$D$258=Calculations!$A125),--(Aggregation!$C$182:$C$258=Calculations!$B$88),(Aggregation!U$182:U$258)),0)+IFERROR(SUMPRODUCT(--(Aggregation!$D$182:$D$258=Calculations!$A124),--(Aggregation!$C$182:$C$258=Calculations!$B$86),(Aggregation!U$182:U$258))+SUMPRODUCT(--(Aggregation!$D$182:$D$258=Calculations!$A125),--(Aggregation!$C$182:$C$258=Calculations!$B$86),(Aggregation!U$182:U$258)),0))/(SUMPRODUCT(--(Aggregation!$C$19:$C$60=Calculations!$B$87),--(Aggregation!$D$19:$D$60="TOTAL"),Aggregation!U$19:U$60)+IFERROR(SUMPRODUCT(--(Aggregation!$C$19:$C$60=Calculations!$B$88),--(Aggregation!$D$19:$D$60="TOTAL"),Aggregation!U$19:U$60),0)+IFERROR(SUMPRODUCT(--(Aggregation!$C$19:$C$60=Calculations!$B$86),--(Aggregation!$D$19:$D$60="TOTAL"),Aggregation!U$19:U$60),0)),0))</f>
        <v>0</v>
      </c>
      <c r="F159" s="218">
        <f>IF(G$89=0,0,IFERROR(1-(SUMPRODUCT(--(Aggregation!$D$182:$D$258=Calculations!$A124),--(Aggregation!$C$182:$C$258=Calculations!$B$87),(Aggregation!V$182:V$258))+SUMPRODUCT(--(Aggregation!$D$182:$D$258=Calculations!$A125),--(Aggregation!$C$182:$C$258=Calculations!$B$87),(Aggregation!V$182:V$258))+IFERROR(SUMPRODUCT(--(Aggregation!$D$182:$D$258=Calculations!$A124),--(Aggregation!$C$182:$C$258=Calculations!$B$88),(Aggregation!V$182:V$258))+SUMPRODUCT(--(Aggregation!$D$182:$D$258=Calculations!$A125),--(Aggregation!$C$182:$C$258=Calculations!$B$88),(Aggregation!V$182:V$258)),0)+IFERROR(SUMPRODUCT(--(Aggregation!$D$182:$D$258=Calculations!$A124),--(Aggregation!$C$182:$C$258=Calculations!$B$86),(Aggregation!V$182:V$258))+SUMPRODUCT(--(Aggregation!$D$182:$D$258=Calculations!$A125),--(Aggregation!$C$182:$C$258=Calculations!$B$86),(Aggregation!V$182:V$258)),0))/(SUMPRODUCT(--(Aggregation!$C$19:$C$60=Calculations!$B$87),--(Aggregation!$D$19:$D$60="TOTAL"),Aggregation!V$19:V$60)+IFERROR(SUMPRODUCT(--(Aggregation!$C$19:$C$60=Calculations!$B$88),--(Aggregation!$D$19:$D$60="TOTAL"),Aggregation!V$19:V$60),0)+IFERROR(SUMPRODUCT(--(Aggregation!$C$19:$C$60=Calculations!$B$86),--(Aggregation!$D$19:$D$60="TOTAL"),Aggregation!V$19:V$60),0)),0))</f>
        <v>0</v>
      </c>
      <c r="G159" s="218">
        <f>IF(H$89=0,0,IFERROR(1-(SUMPRODUCT(--(Aggregation!$D$182:$D$258=Calculations!$A124),--(Aggregation!$C$182:$C$258=Calculations!$B$87),(Aggregation!W$182:W$258))+SUMPRODUCT(--(Aggregation!$D$182:$D$258=Calculations!$A125),--(Aggregation!$C$182:$C$258=Calculations!$B$87),(Aggregation!W$182:W$258))+IFERROR(SUMPRODUCT(--(Aggregation!$D$182:$D$258=Calculations!$A124),--(Aggregation!$C$182:$C$258=Calculations!$B$88),(Aggregation!W$182:W$258))+SUMPRODUCT(--(Aggregation!$D$182:$D$258=Calculations!$A125),--(Aggregation!$C$182:$C$258=Calculations!$B$88),(Aggregation!W$182:W$258)),0)+IFERROR(SUMPRODUCT(--(Aggregation!$D$182:$D$258=Calculations!$A124),--(Aggregation!$C$182:$C$258=Calculations!$B$86),(Aggregation!W$182:W$258))+SUMPRODUCT(--(Aggregation!$D$182:$D$258=Calculations!$A125),--(Aggregation!$C$182:$C$258=Calculations!$B$86),(Aggregation!W$182:W$258)),0))/(SUMPRODUCT(--(Aggregation!$C$19:$C$60=Calculations!$B$87),--(Aggregation!$D$19:$D$60="TOTAL"),Aggregation!W$19:W$60)+IFERROR(SUMPRODUCT(--(Aggregation!$C$19:$C$60=Calculations!$B$88),--(Aggregation!$D$19:$D$60="TOTAL"),Aggregation!W$19:W$60),0)+IFERROR(SUMPRODUCT(--(Aggregation!$C$19:$C$60=Calculations!$B$86),--(Aggregation!$D$19:$D$60="TOTAL"),Aggregation!W$19:W$60),0)),0))</f>
        <v>0</v>
      </c>
      <c r="H159" s="218">
        <f>IF(I$89=0,0,IFERROR(1-(SUMPRODUCT(--(Aggregation!$D$182:$D$258=Calculations!$A124),--(Aggregation!$C$182:$C$258=Calculations!$B$87),(Aggregation!X$182:X$258))+SUMPRODUCT(--(Aggregation!$D$182:$D$258=Calculations!$A125),--(Aggregation!$C$182:$C$258=Calculations!$B$87),(Aggregation!X$182:X$258))+IFERROR(SUMPRODUCT(--(Aggregation!$D$182:$D$258=Calculations!$A124),--(Aggregation!$C$182:$C$258=Calculations!$B$88),(Aggregation!X$182:X$258))+SUMPRODUCT(--(Aggregation!$D$182:$D$258=Calculations!$A125),--(Aggregation!$C$182:$C$258=Calculations!$B$88),(Aggregation!X$182:X$258)),0)+IFERROR(SUMPRODUCT(--(Aggregation!$D$182:$D$258=Calculations!$A124),--(Aggregation!$C$182:$C$258=Calculations!$B$86),(Aggregation!X$182:X$258))+SUMPRODUCT(--(Aggregation!$D$182:$D$258=Calculations!$A125),--(Aggregation!$C$182:$C$258=Calculations!$B$86),(Aggregation!X$182:X$258)),0))/(SUMPRODUCT(--(Aggregation!$C$19:$C$60=Calculations!$B$87),--(Aggregation!$D$19:$D$60="TOTAL"),Aggregation!X$19:X$60)+IFERROR(SUMPRODUCT(--(Aggregation!$C$19:$C$60=Calculations!$B$88),--(Aggregation!$D$19:$D$60="TOTAL"),Aggregation!X$19:X$60),0)+IFERROR(SUMPRODUCT(--(Aggregation!$C$19:$C$60=Calculations!$B$86),--(Aggregation!$D$19:$D$60="TOTAL"),Aggregation!X$19:X$60),0)),0))</f>
        <v>0</v>
      </c>
      <c r="I159" s="218">
        <f>IF(J$89=0,0,IFERROR(1-(SUMPRODUCT(--(Aggregation!$D$182:$D$258=Calculations!$A124),--(Aggregation!$C$182:$C$258=Calculations!$B$87),(Aggregation!Y$182:Y$258))+SUMPRODUCT(--(Aggregation!$D$182:$D$258=Calculations!$A125),--(Aggregation!$C$182:$C$258=Calculations!$B$87),(Aggregation!Y$182:Y$258))+IFERROR(SUMPRODUCT(--(Aggregation!$D$182:$D$258=Calculations!$A124),--(Aggregation!$C$182:$C$258=Calculations!$B$88),(Aggregation!Y$182:Y$258))+SUMPRODUCT(--(Aggregation!$D$182:$D$258=Calculations!$A125),--(Aggregation!$C$182:$C$258=Calculations!$B$88),(Aggregation!Y$182:Y$258)),0)+IFERROR(SUMPRODUCT(--(Aggregation!$D$182:$D$258=Calculations!$A124),--(Aggregation!$C$182:$C$258=Calculations!$B$86),(Aggregation!Y$182:Y$258))+SUMPRODUCT(--(Aggregation!$D$182:$D$258=Calculations!$A125),--(Aggregation!$C$182:$C$258=Calculations!$B$86),(Aggregation!Y$182:Y$258)),0))/(SUMPRODUCT(--(Aggregation!$C$19:$C$60=Calculations!$B$87),--(Aggregation!$D$19:$D$60="TOTAL"),Aggregation!Y$19:Y$60)+IFERROR(SUMPRODUCT(--(Aggregation!$C$19:$C$60=Calculations!$B$88),--(Aggregation!$D$19:$D$60="TOTAL"),Aggregation!Y$19:Y$60),0)+IFERROR(SUMPRODUCT(--(Aggregation!$C$19:$C$60=Calculations!$B$86),--(Aggregation!$D$19:$D$60="TOTAL"),Aggregation!Y$19:Y$60),0)),0))</f>
        <v>0</v>
      </c>
      <c r="J159" s="228" t="e">
        <f t="shared" si="21"/>
        <v>#N/A</v>
      </c>
    </row>
    <row r="160" spans="1:11" x14ac:dyDescent="0.2">
      <c r="A160" s="217" t="s">
        <v>2026</v>
      </c>
      <c r="B160" s="218">
        <f>IF(C$89=0,0,IFERROR(1-(SUMPRODUCT(--(Aggregation!$D$182:$D$258=Calculations!$A121),--(Aggregation!$C$182:$C$258=Calculations!$B$87),(Aggregation!R$182:R$258))+SUMPRODUCT(--(Aggregation!$D$182:$D$258=Calculations!$A123),--(Aggregation!$C$182:$C$258=Calculations!$B$87),(Aggregation!R$182:R$258))+IFERROR(SUMPRODUCT(--(Aggregation!$D$182:$D$258=Calculations!$A121),--(Aggregation!$C$182:$C$258=Calculations!$B$88),(Aggregation!R$182:R$258))+SUMPRODUCT(--(Aggregation!$D$182:$D$258=Calculations!$A123),--(Aggregation!$C$182:$C$258=Calculations!$B$88),(Aggregation!R$182:R$258)),0)+IFERROR(SUMPRODUCT(--(Aggregation!$D$182:$D$258=Calculations!$A121),--(Aggregation!$C$182:$C$258=Calculations!$B$86),(Aggregation!R$182:R$258))+SUMPRODUCT(--(Aggregation!$D$182:$D$258=Calculations!$A123),--(Aggregation!$C$182:$C$258=Calculations!$B$86),(Aggregation!R$182:R$258)),0))/(SUMPRODUCT(--(Aggregation!$C$19:$C$60=Calculations!$B$87),--(Aggregation!$D$19:$D$60="TOTAL"),Aggregation!R$19:R$60)+IFERROR(SUMPRODUCT(--(Aggregation!$C$19:$C$60=Calculations!$B$88),--(Aggregation!$D$19:$D$60="TOTAL"),Aggregation!R$19:R$60),0)+IFERROR(SUMPRODUCT(--(Aggregation!$C$19:$C$60=Calculations!$B$86),--(Aggregation!$D$19:$D$60="TOTAL"),Aggregation!R$19:R$60),0)),0))</f>
        <v>0</v>
      </c>
      <c r="C160" s="218">
        <f>IF(D$89=0,0,IFERROR(1-(SUMPRODUCT(--(Aggregation!$D$182:$D$258=Calculations!$A121),--(Aggregation!$C$182:$C$258=Calculations!$B$87),(Aggregation!S$182:S$258))+SUMPRODUCT(--(Aggregation!$D$182:$D$258=Calculations!$A123),--(Aggregation!$C$182:$C$258=Calculations!$B$87),(Aggregation!S$182:S$258))+IFERROR(SUMPRODUCT(--(Aggregation!$D$182:$D$258=Calculations!$A121),--(Aggregation!$C$182:$C$258=Calculations!$B$88),(Aggregation!S$182:S$258))+SUMPRODUCT(--(Aggregation!$D$182:$D$258=Calculations!$A123),--(Aggregation!$C$182:$C$258=Calculations!$B$88),(Aggregation!S$182:S$258)),0)+IFERROR(SUMPRODUCT(--(Aggregation!$D$182:$D$258=Calculations!$A121),--(Aggregation!$C$182:$C$258=Calculations!$B$86),(Aggregation!S$182:S$258))+SUMPRODUCT(--(Aggregation!$D$182:$D$258=Calculations!$A123),--(Aggregation!$C$182:$C$258=Calculations!$B$86),(Aggregation!S$182:S$258)),0))/(SUMPRODUCT(--(Aggregation!$C$19:$C$60=Calculations!$B$87),--(Aggregation!$D$19:$D$60="TOTAL"),Aggregation!S$19:S$60)+IFERROR(SUMPRODUCT(--(Aggregation!$C$19:$C$60=Calculations!$B$88),--(Aggregation!$D$19:$D$60="TOTAL"),Aggregation!S$19:S$60),0)+IFERROR(SUMPRODUCT(--(Aggregation!$C$19:$C$60=Calculations!$B$86),--(Aggregation!$D$19:$D$60="TOTAL"),Aggregation!S$19:S$60),0)),0))</f>
        <v>0</v>
      </c>
      <c r="D160" s="218">
        <f>IF(E$89=0,0,IFERROR(1-(SUMPRODUCT(--(Aggregation!$D$182:$D$258=Calculations!$A121),--(Aggregation!$C$182:$C$258=Calculations!$B$87),(Aggregation!T$182:T$258))+SUMPRODUCT(--(Aggregation!$D$182:$D$258=Calculations!$A123),--(Aggregation!$C$182:$C$258=Calculations!$B$87),(Aggregation!T$182:T$258))+IFERROR(SUMPRODUCT(--(Aggregation!$D$182:$D$258=Calculations!$A121),--(Aggregation!$C$182:$C$258=Calculations!$B$88),(Aggregation!T$182:T$258))+SUMPRODUCT(--(Aggregation!$D$182:$D$258=Calculations!$A123),--(Aggregation!$C$182:$C$258=Calculations!$B$88),(Aggregation!T$182:T$258)),0)+IFERROR(SUMPRODUCT(--(Aggregation!$D$182:$D$258=Calculations!$A121),--(Aggregation!$C$182:$C$258=Calculations!$B$86),(Aggregation!T$182:T$258))+SUMPRODUCT(--(Aggregation!$D$182:$D$258=Calculations!$A123),--(Aggregation!$C$182:$C$258=Calculations!$B$86),(Aggregation!T$182:T$258)),0))/(SUMPRODUCT(--(Aggregation!$C$19:$C$60=Calculations!$B$87),--(Aggregation!$D$19:$D$60="TOTAL"),Aggregation!T$19:T$60)+IFERROR(SUMPRODUCT(--(Aggregation!$C$19:$C$60=Calculations!$B$88),--(Aggregation!$D$19:$D$60="TOTAL"),Aggregation!T$19:T$60),0)+IFERROR(SUMPRODUCT(--(Aggregation!$C$19:$C$60=Calculations!$B$86),--(Aggregation!$D$19:$D$60="TOTAL"),Aggregation!T$19:T$60),0)),0))</f>
        <v>0</v>
      </c>
      <c r="E160" s="218">
        <f>IF(F$89=0,0,IFERROR(1-(SUMPRODUCT(--(Aggregation!$D$182:$D$258=Calculations!$A121),--(Aggregation!$C$182:$C$258=Calculations!$B$87),(Aggregation!U$182:U$258))+SUMPRODUCT(--(Aggregation!$D$182:$D$258=Calculations!$A123),--(Aggregation!$C$182:$C$258=Calculations!$B$87),(Aggregation!U$182:U$258))+IFERROR(SUMPRODUCT(--(Aggregation!$D$182:$D$258=Calculations!$A121),--(Aggregation!$C$182:$C$258=Calculations!$B$88),(Aggregation!U$182:U$258))+SUMPRODUCT(--(Aggregation!$D$182:$D$258=Calculations!$A123),--(Aggregation!$C$182:$C$258=Calculations!$B$88),(Aggregation!U$182:U$258)),0)+IFERROR(SUMPRODUCT(--(Aggregation!$D$182:$D$258=Calculations!$A121),--(Aggregation!$C$182:$C$258=Calculations!$B$86),(Aggregation!U$182:U$258))+SUMPRODUCT(--(Aggregation!$D$182:$D$258=Calculations!$A123),--(Aggregation!$C$182:$C$258=Calculations!$B$86),(Aggregation!U$182:U$258)),0))/(SUMPRODUCT(--(Aggregation!$C$19:$C$60=Calculations!$B$87),--(Aggregation!$D$19:$D$60="TOTAL"),Aggregation!U$19:U$60)+IFERROR(SUMPRODUCT(--(Aggregation!$C$19:$C$60=Calculations!$B$88),--(Aggregation!$D$19:$D$60="TOTAL"),Aggregation!U$19:U$60),0)+IFERROR(SUMPRODUCT(--(Aggregation!$C$19:$C$60=Calculations!$B$86),--(Aggregation!$D$19:$D$60="TOTAL"),Aggregation!U$19:U$60),0)),0))</f>
        <v>0</v>
      </c>
      <c r="F160" s="218">
        <f>IF(G$89=0,0,IFERROR(1-(SUMPRODUCT(--(Aggregation!$D$182:$D$258=Calculations!$A121),--(Aggregation!$C$182:$C$258=Calculations!$B$87),(Aggregation!V$182:V$258))+SUMPRODUCT(--(Aggregation!$D$182:$D$258=Calculations!$A123),--(Aggregation!$C$182:$C$258=Calculations!$B$87),(Aggregation!V$182:V$258))+IFERROR(SUMPRODUCT(--(Aggregation!$D$182:$D$258=Calculations!$A121),--(Aggregation!$C$182:$C$258=Calculations!$B$88),(Aggregation!V$182:V$258))+SUMPRODUCT(--(Aggregation!$D$182:$D$258=Calculations!$A123),--(Aggregation!$C$182:$C$258=Calculations!$B$88),(Aggregation!V$182:V$258)),0)+IFERROR(SUMPRODUCT(--(Aggregation!$D$182:$D$258=Calculations!$A121),--(Aggregation!$C$182:$C$258=Calculations!$B$86),(Aggregation!V$182:V$258))+SUMPRODUCT(--(Aggregation!$D$182:$D$258=Calculations!$A123),--(Aggregation!$C$182:$C$258=Calculations!$B$86),(Aggregation!V$182:V$258)),0))/(SUMPRODUCT(--(Aggregation!$C$19:$C$60=Calculations!$B$87),--(Aggregation!$D$19:$D$60="TOTAL"),Aggregation!V$19:V$60)+IFERROR(SUMPRODUCT(--(Aggregation!$C$19:$C$60=Calculations!$B$88),--(Aggregation!$D$19:$D$60="TOTAL"),Aggregation!V$19:V$60),0)+IFERROR(SUMPRODUCT(--(Aggregation!$C$19:$C$60=Calculations!$B$86),--(Aggregation!$D$19:$D$60="TOTAL"),Aggregation!V$19:V$60),0)),0))</f>
        <v>0</v>
      </c>
      <c r="G160" s="218">
        <f>IF(H$89=0,0,IFERROR(1-(SUMPRODUCT(--(Aggregation!$D$182:$D$258=Calculations!$A121),--(Aggregation!$C$182:$C$258=Calculations!$B$87),(Aggregation!W$182:W$258))+SUMPRODUCT(--(Aggregation!$D$182:$D$258=Calculations!$A123),--(Aggregation!$C$182:$C$258=Calculations!$B$87),(Aggregation!W$182:W$258))+IFERROR(SUMPRODUCT(--(Aggregation!$D$182:$D$258=Calculations!$A121),--(Aggregation!$C$182:$C$258=Calculations!$B$88),(Aggregation!W$182:W$258))+SUMPRODUCT(--(Aggregation!$D$182:$D$258=Calculations!$A123),--(Aggregation!$C$182:$C$258=Calculations!$B$88),(Aggregation!W$182:W$258)),0)+IFERROR(SUMPRODUCT(--(Aggregation!$D$182:$D$258=Calculations!$A121),--(Aggregation!$C$182:$C$258=Calculations!$B$86),(Aggregation!W$182:W$258))+SUMPRODUCT(--(Aggregation!$D$182:$D$258=Calculations!$A123),--(Aggregation!$C$182:$C$258=Calculations!$B$86),(Aggregation!W$182:W$258)),0))/(SUMPRODUCT(--(Aggregation!$C$19:$C$60=Calculations!$B$87),--(Aggregation!$D$19:$D$60="TOTAL"),Aggregation!W$19:W$60)+IFERROR(SUMPRODUCT(--(Aggregation!$C$19:$C$60=Calculations!$B$88),--(Aggregation!$D$19:$D$60="TOTAL"),Aggregation!W$19:W$60),0)+IFERROR(SUMPRODUCT(--(Aggregation!$C$19:$C$60=Calculations!$B$86),--(Aggregation!$D$19:$D$60="TOTAL"),Aggregation!W$19:W$60),0)),0))</f>
        <v>0</v>
      </c>
      <c r="H160" s="218">
        <f>IF(I$89=0,0,IFERROR(1-(SUMPRODUCT(--(Aggregation!$D$182:$D$258=Calculations!$A121),--(Aggregation!$C$182:$C$258=Calculations!$B$87),(Aggregation!X$182:X$258))+SUMPRODUCT(--(Aggregation!$D$182:$D$258=Calculations!$A123),--(Aggregation!$C$182:$C$258=Calculations!$B$87),(Aggregation!X$182:X$258))+IFERROR(SUMPRODUCT(--(Aggregation!$D$182:$D$258=Calculations!$A121),--(Aggregation!$C$182:$C$258=Calculations!$B$88),(Aggregation!X$182:X$258))+SUMPRODUCT(--(Aggregation!$D$182:$D$258=Calculations!$A123),--(Aggregation!$C$182:$C$258=Calculations!$B$88),(Aggregation!X$182:X$258)),0)+IFERROR(SUMPRODUCT(--(Aggregation!$D$182:$D$258=Calculations!$A121),--(Aggregation!$C$182:$C$258=Calculations!$B$86),(Aggregation!X$182:X$258))+SUMPRODUCT(--(Aggregation!$D$182:$D$258=Calculations!$A123),--(Aggregation!$C$182:$C$258=Calculations!$B$86),(Aggregation!X$182:X$258)),0))/(SUMPRODUCT(--(Aggregation!$C$19:$C$60=Calculations!$B$87),--(Aggregation!$D$19:$D$60="TOTAL"),Aggregation!X$19:X$60)+IFERROR(SUMPRODUCT(--(Aggregation!$C$19:$C$60=Calculations!$B$88),--(Aggregation!$D$19:$D$60="TOTAL"),Aggregation!X$19:X$60),0)+IFERROR(SUMPRODUCT(--(Aggregation!$C$19:$C$60=Calculations!$B$86),--(Aggregation!$D$19:$D$60="TOTAL"),Aggregation!X$19:X$60),0)),0))</f>
        <v>0</v>
      </c>
      <c r="I160" s="218">
        <f>IF(J$89=0,0,IFERROR(1-(SUMPRODUCT(--(Aggregation!$D$182:$D$258=Calculations!$A121),--(Aggregation!$C$182:$C$258=Calculations!$B$87),(Aggregation!Y$182:Y$258))+SUMPRODUCT(--(Aggregation!$D$182:$D$258=Calculations!$A123),--(Aggregation!$C$182:$C$258=Calculations!$B$87),(Aggregation!Y$182:Y$258))+IFERROR(SUMPRODUCT(--(Aggregation!$D$182:$D$258=Calculations!$A121),--(Aggregation!$C$182:$C$258=Calculations!$B$88),(Aggregation!Y$182:Y$258))+SUMPRODUCT(--(Aggregation!$D$182:$D$258=Calculations!$A123),--(Aggregation!$C$182:$C$258=Calculations!$B$88),(Aggregation!Y$182:Y$258)),0)+IFERROR(SUMPRODUCT(--(Aggregation!$D$182:$D$258=Calculations!$A121),--(Aggregation!$C$182:$C$258=Calculations!$B$86),(Aggregation!Y$182:Y$258))+SUMPRODUCT(--(Aggregation!$D$182:$D$258=Calculations!$A123),--(Aggregation!$C$182:$C$258=Calculations!$B$86),(Aggregation!Y$182:Y$258)),0))/(SUMPRODUCT(--(Aggregation!$C$19:$C$60=Calculations!$B$87),--(Aggregation!$D$19:$D$60="TOTAL"),Aggregation!Y$19:Y$60)+IFERROR(SUMPRODUCT(--(Aggregation!$C$19:$C$60=Calculations!$B$88),--(Aggregation!$D$19:$D$60="TOTAL"),Aggregation!Y$19:Y$60),0)+IFERROR(SUMPRODUCT(--(Aggregation!$C$19:$C$60=Calculations!$B$86),--(Aggregation!$D$19:$D$60="TOTAL"),Aggregation!Y$19:Y$60),0)),0))</f>
        <v>0</v>
      </c>
      <c r="J160" s="228" t="e">
        <f t="shared" si="21"/>
        <v>#N/A</v>
      </c>
    </row>
    <row r="161" spans="1:10" x14ac:dyDescent="0.2">
      <c r="A161" s="217" t="s">
        <v>2252</v>
      </c>
      <c r="B161" s="218">
        <f>IF(C$89=0,0,IFERROR(1-(SUMPRODUCT(--(Aggregation!$D$182:$D$258=Calculations!$A126),--(Aggregation!$C$182:$C$258=Calculations!$B$87),(Aggregation!R$182:R$258))+SUMPRODUCT(--(Aggregation!$C$182:$C$258=Calculations!$B$87),(Aggregation!R$182:R$258))+IFERROR(SUMPRODUCT(--(Aggregation!$D$182:$D$258=Calculations!$A126),--(Aggregation!$C$182:$C$258=Calculations!$B$88),(Aggregation!R$182:R$258))+SUMPRODUCT(--(Aggregation!$C$182:$C$258=Calculations!$B$88),(Aggregation!R$182:R$258)),0)+IFERROR(SUMPRODUCT(--(Aggregation!$D$182:$D$258=Calculations!$A126),--(Aggregation!$C$182:$C$258=Calculations!$B$86),(Aggregation!R$182:R$258))+SUMPRODUCT(--(Aggregation!$C$182:$C$258=Calculations!$B$86),(Aggregation!R$182:R$258)),0))/(SUMPRODUCT(--(Aggregation!$C$19:$C$60=Calculations!$B$87),--(Aggregation!$D$19:$D$60="TOTAL"),Aggregation!R$19:R$60)+IFERROR(SUMPRODUCT(--(Aggregation!$C$19:$C$60=Calculations!$B$88),--(Aggregation!$D$19:$D$60="TOTAL"),Aggregation!R$19:R$60),0)+IFERROR(SUMPRODUCT(--(Aggregation!$C$19:$C$60=Calculations!$B$86),--(Aggregation!$D$19:$D$60="TOTAL"),Aggregation!R$19:R$60),0)),0))</f>
        <v>0</v>
      </c>
      <c r="C161" s="218">
        <f>IF(D$89=0,0,IFERROR(1-(SUMPRODUCT(--(Aggregation!$D$182:$D$258=Calculations!$A126),--(Aggregation!$C$182:$C$258=Calculations!$B$87),(Aggregation!S$182:S$258))+SUMPRODUCT(--(Aggregation!$C$182:$C$258=Calculations!$B$87),(Aggregation!S$182:S$258))+IFERROR(SUMPRODUCT(--(Aggregation!$D$182:$D$258=Calculations!$A126),--(Aggregation!$C$182:$C$258=Calculations!$B$88),(Aggregation!S$182:S$258))+SUMPRODUCT(--(Aggregation!$C$182:$C$258=Calculations!$B$88),(Aggregation!S$182:S$258)),0)+IFERROR(SUMPRODUCT(--(Aggregation!$D$182:$D$258=Calculations!$A126),--(Aggregation!$C$182:$C$258=Calculations!$B$86),(Aggregation!S$182:S$258))+SUMPRODUCT(--(Aggregation!$C$182:$C$258=Calculations!$B$86),(Aggregation!S$182:S$258)),0))/(SUMPRODUCT(--(Aggregation!$C$19:$C$60=Calculations!$B$87),--(Aggregation!$D$19:$D$60="TOTAL"),Aggregation!S$19:S$60)+IFERROR(SUMPRODUCT(--(Aggregation!$C$19:$C$60=Calculations!$B$88),--(Aggregation!$D$19:$D$60="TOTAL"),Aggregation!S$19:S$60),0)+IFERROR(SUMPRODUCT(--(Aggregation!$C$19:$C$60=Calculations!$B$86),--(Aggregation!$D$19:$D$60="TOTAL"),Aggregation!S$19:S$60),0)),0))</f>
        <v>0</v>
      </c>
      <c r="D161" s="218">
        <f>IF(E$89=0,0,IFERROR(1-(SUMPRODUCT(--(Aggregation!$D$182:$D$258=Calculations!$A126),--(Aggregation!$C$182:$C$258=Calculations!$B$87),(Aggregation!T$182:T$258))+SUMPRODUCT(--(Aggregation!$C$182:$C$258=Calculations!$B$87),(Aggregation!T$182:T$258))+IFERROR(SUMPRODUCT(--(Aggregation!$D$182:$D$258=Calculations!$A126),--(Aggregation!$C$182:$C$258=Calculations!$B$88),(Aggregation!T$182:T$258))+SUMPRODUCT(--(Aggregation!$C$182:$C$258=Calculations!$B$88),(Aggregation!T$182:T$258)),0)+IFERROR(SUMPRODUCT(--(Aggregation!$D$182:$D$258=Calculations!$A126),--(Aggregation!$C$182:$C$258=Calculations!$B$86),(Aggregation!T$182:T$258))+SUMPRODUCT(--(Aggregation!$C$182:$C$258=Calculations!$B$86),(Aggregation!T$182:T$258)),0))/(SUMPRODUCT(--(Aggregation!$C$19:$C$60=Calculations!$B$87),--(Aggregation!$D$19:$D$60="TOTAL"),Aggregation!T$19:T$60)+IFERROR(SUMPRODUCT(--(Aggregation!$C$19:$C$60=Calculations!$B$88),--(Aggregation!$D$19:$D$60="TOTAL"),Aggregation!T$19:T$60),0)+IFERROR(SUMPRODUCT(--(Aggregation!$C$19:$C$60=Calculations!$B$86),--(Aggregation!$D$19:$D$60="TOTAL"),Aggregation!T$19:T$60),0)),0))</f>
        <v>0</v>
      </c>
      <c r="E161" s="218">
        <f>IF(F$89=0,0,IFERROR(1-(SUMPRODUCT(--(Aggregation!$D$182:$D$258=Calculations!$A126),--(Aggregation!$C$182:$C$258=Calculations!$B$87),(Aggregation!U$182:U$258))+SUMPRODUCT(--(Aggregation!$C$182:$C$258=Calculations!$B$87),(Aggregation!U$182:U$258))+IFERROR(SUMPRODUCT(--(Aggregation!$D$182:$D$258=Calculations!$A126),--(Aggregation!$C$182:$C$258=Calculations!$B$88),(Aggregation!U$182:U$258))+SUMPRODUCT(--(Aggregation!$C$182:$C$258=Calculations!$B$88),(Aggregation!U$182:U$258)),0)+IFERROR(SUMPRODUCT(--(Aggregation!$D$182:$D$258=Calculations!$A126),--(Aggregation!$C$182:$C$258=Calculations!$B$86),(Aggregation!U$182:U$258))+SUMPRODUCT(--(Aggregation!$C$182:$C$258=Calculations!$B$86),(Aggregation!U$182:U$258)),0))/(SUMPRODUCT(--(Aggregation!$C$19:$C$60=Calculations!$B$87),--(Aggregation!$D$19:$D$60="TOTAL"),Aggregation!U$19:U$60)+IFERROR(SUMPRODUCT(--(Aggregation!$C$19:$C$60=Calculations!$B$88),--(Aggregation!$D$19:$D$60="TOTAL"),Aggregation!U$19:U$60),0)+IFERROR(SUMPRODUCT(--(Aggregation!$C$19:$C$60=Calculations!$B$86),--(Aggregation!$D$19:$D$60="TOTAL"),Aggregation!U$19:U$60),0)),0))</f>
        <v>0</v>
      </c>
      <c r="F161" s="218">
        <f>IF(G$89=0,0,IFERROR(1-(SUMPRODUCT(--(Aggregation!$D$182:$D$258=Calculations!$A126),--(Aggregation!$C$182:$C$258=Calculations!$B$87),(Aggregation!V$182:V$258))+SUMPRODUCT(--(Aggregation!$C$182:$C$258=Calculations!$B$87),(Aggregation!V$182:V$258))+IFERROR(SUMPRODUCT(--(Aggregation!$D$182:$D$258=Calculations!$A126),--(Aggregation!$C$182:$C$258=Calculations!$B$88),(Aggregation!V$182:V$258))+SUMPRODUCT(--(Aggregation!$C$182:$C$258=Calculations!$B$88),(Aggregation!V$182:V$258)),0)+IFERROR(SUMPRODUCT(--(Aggregation!$D$182:$D$258=Calculations!$A126),--(Aggregation!$C$182:$C$258=Calculations!$B$86),(Aggregation!V$182:V$258))+SUMPRODUCT(--(Aggregation!$C$182:$C$258=Calculations!$B$86),(Aggregation!V$182:V$258)),0))/(SUMPRODUCT(--(Aggregation!$C$19:$C$60=Calculations!$B$87),--(Aggregation!$D$19:$D$60="TOTAL"),Aggregation!V$19:V$60)+IFERROR(SUMPRODUCT(--(Aggregation!$C$19:$C$60=Calculations!$B$88),--(Aggregation!$D$19:$D$60="TOTAL"),Aggregation!V$19:V$60),0)+IFERROR(SUMPRODUCT(--(Aggregation!$C$19:$C$60=Calculations!$B$86),--(Aggregation!$D$19:$D$60="TOTAL"),Aggregation!V$19:V$60),0)),0))</f>
        <v>0</v>
      </c>
      <c r="G161" s="218">
        <f>IF(H$89=0,0,IFERROR(1-(SUMPRODUCT(--(Aggregation!$D$182:$D$258=Calculations!$A126),--(Aggregation!$C$182:$C$258=Calculations!$B$87),(Aggregation!W$182:W$258))+SUMPRODUCT(--(Aggregation!$C$182:$C$258=Calculations!$B$87),(Aggregation!W$182:W$258))+IFERROR(SUMPRODUCT(--(Aggregation!$D$182:$D$258=Calculations!$A126),--(Aggregation!$C$182:$C$258=Calculations!$B$88),(Aggregation!W$182:W$258))+SUMPRODUCT(--(Aggregation!$C$182:$C$258=Calculations!$B$88),(Aggregation!W$182:W$258)),0)+IFERROR(SUMPRODUCT(--(Aggregation!$D$182:$D$258=Calculations!$A126),--(Aggregation!$C$182:$C$258=Calculations!$B$86),(Aggregation!W$182:W$258))+SUMPRODUCT(--(Aggregation!$C$182:$C$258=Calculations!$B$86),(Aggregation!W$182:W$258)),0))/(SUMPRODUCT(--(Aggregation!$C$19:$C$60=Calculations!$B$87),--(Aggregation!$D$19:$D$60="TOTAL"),Aggregation!W$19:W$60)+IFERROR(SUMPRODUCT(--(Aggregation!$C$19:$C$60=Calculations!$B$88),--(Aggregation!$D$19:$D$60="TOTAL"),Aggregation!W$19:W$60),0)+IFERROR(SUMPRODUCT(--(Aggregation!$C$19:$C$60=Calculations!$B$86),--(Aggregation!$D$19:$D$60="TOTAL"),Aggregation!W$19:W$60),0)),0))</f>
        <v>0</v>
      </c>
      <c r="H161" s="218">
        <f>IF(I$89=0,0,IFERROR(1-(SUMPRODUCT(--(Aggregation!$D$182:$D$258=Calculations!$A126),--(Aggregation!$C$182:$C$258=Calculations!$B$87),(Aggregation!X$182:X$258))+SUMPRODUCT(--(Aggregation!$C$182:$C$258=Calculations!$B$87),(Aggregation!X$182:X$258))+IFERROR(SUMPRODUCT(--(Aggregation!$D$182:$D$258=Calculations!$A126),--(Aggregation!$C$182:$C$258=Calculations!$B$88),(Aggregation!X$182:X$258))+SUMPRODUCT(--(Aggregation!$C$182:$C$258=Calculations!$B$88),(Aggregation!X$182:X$258)),0)+IFERROR(SUMPRODUCT(--(Aggregation!$D$182:$D$258=Calculations!$A126),--(Aggregation!$C$182:$C$258=Calculations!$B$86),(Aggregation!X$182:X$258))+SUMPRODUCT(--(Aggregation!$C$182:$C$258=Calculations!$B$86),(Aggregation!X$182:X$258)),0))/(SUMPRODUCT(--(Aggregation!$C$19:$C$60=Calculations!$B$87),--(Aggregation!$D$19:$D$60="TOTAL"),Aggregation!X$19:X$60)+IFERROR(SUMPRODUCT(--(Aggregation!$C$19:$C$60=Calculations!$B$88),--(Aggregation!$D$19:$D$60="TOTAL"),Aggregation!X$19:X$60),0)+IFERROR(SUMPRODUCT(--(Aggregation!$C$19:$C$60=Calculations!$B$86),--(Aggregation!$D$19:$D$60="TOTAL"),Aggregation!X$19:X$60),0)),0))</f>
        <v>0</v>
      </c>
      <c r="I161" s="218">
        <f>IF(J$89=0,0,IFERROR(1-(SUMPRODUCT(--(Aggregation!$D$182:$D$258=Calculations!$A126),--(Aggregation!$C$182:$C$258=Calculations!$B$87),(Aggregation!Y$182:Y$258))+SUMPRODUCT(--(Aggregation!$C$182:$C$258=Calculations!$B$87),(Aggregation!Y$182:Y$258))+IFERROR(SUMPRODUCT(--(Aggregation!$D$182:$D$258=Calculations!$A126),--(Aggregation!$C$182:$C$258=Calculations!$B$88),(Aggregation!Y$182:Y$258))+SUMPRODUCT(--(Aggregation!$C$182:$C$258=Calculations!$B$88),(Aggregation!Y$182:Y$258)),0)+IFERROR(SUMPRODUCT(--(Aggregation!$D$182:$D$258=Calculations!$A126),--(Aggregation!$C$182:$C$258=Calculations!$B$86),(Aggregation!Y$182:Y$258))+SUMPRODUCT(--(Aggregation!$C$182:$C$258=Calculations!$B$86),(Aggregation!Y$182:Y$258)),0))/(SUMPRODUCT(--(Aggregation!$C$19:$C$60=Calculations!$B$87),--(Aggregation!$D$19:$D$60="TOTAL"),Aggregation!Y$19:Y$60)+IFERROR(SUMPRODUCT(--(Aggregation!$C$19:$C$60=Calculations!$B$88),--(Aggregation!$D$19:$D$60="TOTAL"),Aggregation!Y$19:Y$60),0)+IFERROR(SUMPRODUCT(--(Aggregation!$C$19:$C$60=Calculations!$B$86),--(Aggregation!$D$19:$D$60="TOTAL"),Aggregation!Y$19:Y$60),0)),0))</f>
        <v>0</v>
      </c>
      <c r="J161" s="228" t="e">
        <f t="shared" si="21"/>
        <v>#N/A</v>
      </c>
    </row>
    <row r="162" spans="1:10" x14ac:dyDescent="0.2">
      <c r="A162" s="217" t="s">
        <v>2316</v>
      </c>
      <c r="B162" s="286">
        <v>0.5</v>
      </c>
      <c r="C162" s="286">
        <v>0.5</v>
      </c>
      <c r="D162" s="285">
        <v>1</v>
      </c>
      <c r="E162" s="286">
        <v>0.5</v>
      </c>
      <c r="F162" s="286">
        <v>0.5</v>
      </c>
      <c r="G162" s="285">
        <v>1</v>
      </c>
      <c r="H162" s="285">
        <v>1</v>
      </c>
      <c r="I162" s="285">
        <v>1</v>
      </c>
      <c r="J162" s="228" t="e">
        <f t="shared" si="21"/>
        <v>#N/A</v>
      </c>
    </row>
    <row r="163" spans="1:10" x14ac:dyDescent="0.2">
      <c r="A163" s="217" t="s">
        <v>2347</v>
      </c>
      <c r="B163" s="285">
        <v>1</v>
      </c>
      <c r="C163" s="285">
        <v>0</v>
      </c>
      <c r="D163" s="285">
        <v>1</v>
      </c>
      <c r="E163" s="285">
        <v>0.5</v>
      </c>
      <c r="F163" s="285">
        <v>0.5</v>
      </c>
      <c r="G163" s="285">
        <v>0</v>
      </c>
      <c r="H163" s="285">
        <v>1</v>
      </c>
      <c r="I163" s="285">
        <v>0.5</v>
      </c>
      <c r="J163" s="228" t="e">
        <f t="shared" si="21"/>
        <v>#N/A</v>
      </c>
    </row>
    <row r="164" spans="1:10" x14ac:dyDescent="0.2">
      <c r="A164" s="217" t="s">
        <v>2373</v>
      </c>
      <c r="B164" s="286">
        <v>0.5</v>
      </c>
      <c r="C164" s="285">
        <v>1</v>
      </c>
      <c r="D164" s="285">
        <v>1</v>
      </c>
      <c r="E164" s="285">
        <v>1</v>
      </c>
      <c r="F164" s="286">
        <v>0.5</v>
      </c>
      <c r="G164" s="285">
        <v>1</v>
      </c>
      <c r="H164" s="285">
        <v>1</v>
      </c>
      <c r="I164" s="285">
        <v>1</v>
      </c>
      <c r="J164" s="228" t="e">
        <f t="shared" si="21"/>
        <v>#N/A</v>
      </c>
    </row>
    <row r="165" spans="1:10" x14ac:dyDescent="0.2">
      <c r="A165" s="217" t="s">
        <v>2125</v>
      </c>
      <c r="B165" s="218" t="e">
        <f t="shared" ref="B165:I165" si="22">SUMPRODUCT($J$158:$J$164,B158:B164)</f>
        <v>#N/A</v>
      </c>
      <c r="C165" s="218" t="e">
        <f t="shared" si="22"/>
        <v>#N/A</v>
      </c>
      <c r="D165" s="218" t="e">
        <f t="shared" si="22"/>
        <v>#N/A</v>
      </c>
      <c r="E165" s="218" t="e">
        <f t="shared" si="22"/>
        <v>#N/A</v>
      </c>
      <c r="F165" s="218" t="e">
        <f t="shared" si="22"/>
        <v>#N/A</v>
      </c>
      <c r="G165" s="218" t="e">
        <f t="shared" si="22"/>
        <v>#N/A</v>
      </c>
      <c r="H165" s="218" t="e">
        <f t="shared" si="22"/>
        <v>#N/A</v>
      </c>
      <c r="I165" s="218" t="e">
        <f t="shared" si="22"/>
        <v>#N/A</v>
      </c>
    </row>
    <row r="166" spans="1:10" x14ac:dyDescent="0.2">
      <c r="A166" s="229"/>
      <c r="B166" s="232"/>
      <c r="C166" s="232"/>
      <c r="D166" s="232"/>
      <c r="E166" s="232"/>
      <c r="F166" s="232"/>
      <c r="G166" s="232"/>
      <c r="H166" s="232"/>
      <c r="I166" s="232"/>
    </row>
    <row r="167" spans="1:10" x14ac:dyDescent="0.2">
      <c r="A167" s="229" t="s">
        <v>2118</v>
      </c>
      <c r="B167" s="229"/>
      <c r="C167" s="230"/>
      <c r="D167" s="230"/>
      <c r="E167" s="231"/>
    </row>
    <row r="168" spans="1:10" ht="25.5" x14ac:dyDescent="0.2">
      <c r="A168" s="111" t="s">
        <v>2119</v>
      </c>
      <c r="B168" s="111" t="s">
        <v>2120</v>
      </c>
      <c r="C168" s="111" t="s">
        <v>2024</v>
      </c>
      <c r="D168" s="111" t="s">
        <v>2121</v>
      </c>
      <c r="E168" s="111" t="s">
        <v>2122</v>
      </c>
      <c r="F168" s="111" t="s">
        <v>2123</v>
      </c>
      <c r="G168" s="111" t="s">
        <v>2021</v>
      </c>
      <c r="H168" s="111" t="s">
        <v>2124</v>
      </c>
      <c r="I168" s="111" t="s">
        <v>2016</v>
      </c>
    </row>
    <row r="169" spans="1:10" x14ac:dyDescent="0.2">
      <c r="A169" s="217" t="str">
        <f>A158</f>
        <v>Sexual Dysfunction</v>
      </c>
      <c r="B169" s="218" t="e">
        <f>(B158-MIN($B158:$I158))/(MAX($B158:$I158)-MIN($B158:$I158))</f>
        <v>#DIV/0!</v>
      </c>
      <c r="C169" s="218" t="e">
        <f t="shared" ref="C169:I169" si="23">(C158-MIN($B158:$I158))/(MAX($B158:$I158)-MIN($B158:$I158))</f>
        <v>#DIV/0!</v>
      </c>
      <c r="D169" s="218" t="e">
        <f t="shared" si="23"/>
        <v>#DIV/0!</v>
      </c>
      <c r="E169" s="218" t="e">
        <f t="shared" si="23"/>
        <v>#DIV/0!</v>
      </c>
      <c r="F169" s="218" t="e">
        <f t="shared" si="23"/>
        <v>#DIV/0!</v>
      </c>
      <c r="G169" s="218" t="e">
        <f t="shared" si="23"/>
        <v>#DIV/0!</v>
      </c>
      <c r="H169" s="218" t="e">
        <f t="shared" si="23"/>
        <v>#DIV/0!</v>
      </c>
      <c r="I169" s="218" t="e">
        <f t="shared" si="23"/>
        <v>#DIV/0!</v>
      </c>
    </row>
    <row r="170" spans="1:10" x14ac:dyDescent="0.2">
      <c r="A170" s="217" t="str">
        <f t="shared" ref="A170:A175" si="24">A159</f>
        <v>Urinary Issues</v>
      </c>
      <c r="B170" s="218" t="e">
        <f t="shared" ref="B170:I172" si="25">(B159-MIN($B159:$I159))/(MAX($B159:$I159)-MIN($B159:$I159))</f>
        <v>#DIV/0!</v>
      </c>
      <c r="C170" s="218" t="e">
        <f t="shared" si="25"/>
        <v>#DIV/0!</v>
      </c>
      <c r="D170" s="218" t="e">
        <f t="shared" si="25"/>
        <v>#DIV/0!</v>
      </c>
      <c r="E170" s="218" t="e">
        <f t="shared" si="25"/>
        <v>#DIV/0!</v>
      </c>
      <c r="F170" s="218" t="e">
        <f t="shared" si="25"/>
        <v>#DIV/0!</v>
      </c>
      <c r="G170" s="218" t="e">
        <f t="shared" si="25"/>
        <v>#DIV/0!</v>
      </c>
      <c r="H170" s="218" t="e">
        <f t="shared" si="25"/>
        <v>#DIV/0!</v>
      </c>
      <c r="I170" s="218" t="e">
        <f t="shared" si="25"/>
        <v>#DIV/0!</v>
      </c>
    </row>
    <row r="171" spans="1:10" x14ac:dyDescent="0.2">
      <c r="A171" s="217" t="str">
        <f t="shared" si="24"/>
        <v>Leakage</v>
      </c>
      <c r="B171" s="218" t="e">
        <f t="shared" si="25"/>
        <v>#DIV/0!</v>
      </c>
      <c r="C171" s="218" t="e">
        <f t="shared" si="25"/>
        <v>#DIV/0!</v>
      </c>
      <c r="D171" s="218" t="e">
        <f t="shared" si="25"/>
        <v>#DIV/0!</v>
      </c>
      <c r="E171" s="218" t="e">
        <f t="shared" si="25"/>
        <v>#DIV/0!</v>
      </c>
      <c r="F171" s="218" t="e">
        <f t="shared" si="25"/>
        <v>#DIV/0!</v>
      </c>
      <c r="G171" s="218" t="e">
        <f t="shared" si="25"/>
        <v>#DIV/0!</v>
      </c>
      <c r="H171" s="218" t="e">
        <f t="shared" si="25"/>
        <v>#DIV/0!</v>
      </c>
      <c r="I171" s="218" t="e">
        <f t="shared" si="25"/>
        <v>#DIV/0!</v>
      </c>
    </row>
    <row r="172" spans="1:10" x14ac:dyDescent="0.2">
      <c r="A172" s="217" t="str">
        <f t="shared" si="24"/>
        <v>Bowel Issues</v>
      </c>
      <c r="B172" s="218" t="e">
        <f t="shared" si="25"/>
        <v>#DIV/0!</v>
      </c>
      <c r="C172" s="218" t="e">
        <f t="shared" si="25"/>
        <v>#DIV/0!</v>
      </c>
      <c r="D172" s="218" t="e">
        <f t="shared" si="25"/>
        <v>#DIV/0!</v>
      </c>
      <c r="E172" s="218" t="e">
        <f t="shared" si="25"/>
        <v>#DIV/0!</v>
      </c>
      <c r="F172" s="218" t="e">
        <f t="shared" si="25"/>
        <v>#DIV/0!</v>
      </c>
      <c r="G172" s="218" t="e">
        <f t="shared" si="25"/>
        <v>#DIV/0!</v>
      </c>
      <c r="H172" s="218" t="e">
        <f t="shared" si="25"/>
        <v>#DIV/0!</v>
      </c>
      <c r="I172" s="218" t="e">
        <f t="shared" si="25"/>
        <v>#DIV/0!</v>
      </c>
    </row>
    <row r="173" spans="1:10" x14ac:dyDescent="0.2">
      <c r="A173" s="217" t="str">
        <f t="shared" si="24"/>
        <v>Physical Illness</v>
      </c>
      <c r="B173" s="218">
        <f t="shared" ref="B173:I173" si="26">(B162-MIN($B162:$I162))/(MAX($B162:$I162)-MIN($B162:$I162))</f>
        <v>0</v>
      </c>
      <c r="C173" s="218">
        <f t="shared" si="26"/>
        <v>0</v>
      </c>
      <c r="D173" s="218">
        <f t="shared" si="26"/>
        <v>1</v>
      </c>
      <c r="E173" s="218">
        <f t="shared" si="26"/>
        <v>0</v>
      </c>
      <c r="F173" s="218">
        <f t="shared" si="26"/>
        <v>0</v>
      </c>
      <c r="G173" s="218">
        <f t="shared" si="26"/>
        <v>1</v>
      </c>
      <c r="H173" s="218">
        <f t="shared" si="26"/>
        <v>1</v>
      </c>
      <c r="I173" s="218">
        <f t="shared" si="26"/>
        <v>1</v>
      </c>
    </row>
    <row r="174" spans="1:10" x14ac:dyDescent="0.2">
      <c r="A174" s="217" t="str">
        <f t="shared" si="24"/>
        <v>Infertility</v>
      </c>
      <c r="B174" s="218">
        <f t="shared" ref="B174:I174" si="27">(B163-MIN($B163:$I163))/(MAX($B163:$I163)-MIN($B163:$I163))</f>
        <v>1</v>
      </c>
      <c r="C174" s="218">
        <f t="shared" si="27"/>
        <v>0</v>
      </c>
      <c r="D174" s="218">
        <f t="shared" si="27"/>
        <v>1</v>
      </c>
      <c r="E174" s="218">
        <f t="shared" si="27"/>
        <v>0.5</v>
      </c>
      <c r="F174" s="218">
        <f t="shared" si="27"/>
        <v>0.5</v>
      </c>
      <c r="G174" s="218">
        <f t="shared" si="27"/>
        <v>0</v>
      </c>
      <c r="H174" s="218">
        <f t="shared" si="27"/>
        <v>1</v>
      </c>
      <c r="I174" s="218">
        <f t="shared" si="27"/>
        <v>0.5</v>
      </c>
    </row>
    <row r="175" spans="1:10" x14ac:dyDescent="0.2">
      <c r="A175" s="217" t="str">
        <f t="shared" si="24"/>
        <v>Change in Appearance</v>
      </c>
      <c r="B175" s="218">
        <f t="shared" ref="B175:I175" si="28">(B164-MIN($B164:$I164))/(MAX($B164:$I164)-MIN($B164:$I164))</f>
        <v>0</v>
      </c>
      <c r="C175" s="218">
        <f t="shared" si="28"/>
        <v>1</v>
      </c>
      <c r="D175" s="218">
        <f t="shared" si="28"/>
        <v>1</v>
      </c>
      <c r="E175" s="218">
        <f t="shared" si="28"/>
        <v>1</v>
      </c>
      <c r="F175" s="218">
        <f t="shared" si="28"/>
        <v>0</v>
      </c>
      <c r="G175" s="218">
        <f t="shared" si="28"/>
        <v>1</v>
      </c>
      <c r="H175" s="218">
        <f t="shared" si="28"/>
        <v>1</v>
      </c>
      <c r="I175" s="218">
        <f t="shared" si="28"/>
        <v>1</v>
      </c>
    </row>
    <row r="176" spans="1:10" x14ac:dyDescent="0.2">
      <c r="A176" s="217" t="s">
        <v>2125</v>
      </c>
      <c r="B176" s="218" t="e">
        <f t="shared" ref="B176:I176" si="29">SUMPRODUCT($J$158:$J$164,B169:B175)</f>
        <v>#N/A</v>
      </c>
      <c r="C176" s="218" t="e">
        <f t="shared" si="29"/>
        <v>#N/A</v>
      </c>
      <c r="D176" s="218" t="e">
        <f t="shared" si="29"/>
        <v>#N/A</v>
      </c>
      <c r="E176" s="218" t="e">
        <f t="shared" si="29"/>
        <v>#N/A</v>
      </c>
      <c r="F176" s="218" t="e">
        <f t="shared" si="29"/>
        <v>#N/A</v>
      </c>
      <c r="G176" s="218" t="e">
        <f t="shared" si="29"/>
        <v>#N/A</v>
      </c>
      <c r="H176" s="218" t="e">
        <f t="shared" si="29"/>
        <v>#N/A</v>
      </c>
      <c r="I176" s="218" t="e">
        <f t="shared" si="29"/>
        <v>#N/A</v>
      </c>
    </row>
    <row r="178" spans="1:13" s="226" customFormat="1" x14ac:dyDescent="0.2">
      <c r="A178" s="108" t="s">
        <v>2111</v>
      </c>
    </row>
    <row r="179" spans="1:13" s="215" customFormat="1" x14ac:dyDescent="0.2">
      <c r="A179" s="86"/>
    </row>
    <row r="180" spans="1:13" x14ac:dyDescent="0.2">
      <c r="A180" s="206" t="s">
        <v>2113</v>
      </c>
    </row>
    <row r="181" spans="1:13" x14ac:dyDescent="0.2">
      <c r="A181" s="207"/>
      <c r="B181" s="207" t="s">
        <v>2110</v>
      </c>
      <c r="C181" s="207" t="s">
        <v>2055</v>
      </c>
      <c r="D181" s="207" t="s">
        <v>2056</v>
      </c>
      <c r="E181" s="112" t="s">
        <v>2052</v>
      </c>
      <c r="F181" s="112" t="s">
        <v>2053</v>
      </c>
      <c r="G181" s="112" t="s">
        <v>2054</v>
      </c>
    </row>
    <row r="182" spans="1:13" x14ac:dyDescent="0.2">
      <c r="A182" s="217" t="str">
        <f>IF('TIER 1'!F13=0,"",'TIER 1'!F13)</f>
        <v/>
      </c>
      <c r="B182" s="153"/>
      <c r="C182" s="153">
        <v>1</v>
      </c>
      <c r="D182" s="228">
        <f>IFERROR(1/C182,0)</f>
        <v>1</v>
      </c>
      <c r="E182" s="228">
        <f>SUM($D182:$D$184)/COUNT($D$182:$D$184)</f>
        <v>0.33333333333333331</v>
      </c>
      <c r="F182" s="228">
        <f>(MAX($C$182:$C$184)+1-$C182)/SUM($C$182:$C$184)</f>
        <v>1</v>
      </c>
      <c r="G182" s="233">
        <f>$D182/SUM($D$182:$D$184)</f>
        <v>1</v>
      </c>
    </row>
    <row r="183" spans="1:13" x14ac:dyDescent="0.2">
      <c r="A183" s="217" t="str">
        <f>IF('TIER 1'!F15=0,"",'TIER 1'!F15)</f>
        <v/>
      </c>
      <c r="B183" s="217" t="b">
        <v>0</v>
      </c>
      <c r="C183" s="153">
        <f>IF(A183&lt;&gt;"",IF(B183,C182,C182+1),0)</f>
        <v>0</v>
      </c>
      <c r="D183" s="228">
        <f t="shared" ref="D183:D184" si="30">IFERROR(1/C183,0)</f>
        <v>0</v>
      </c>
      <c r="E183" s="228">
        <f>SUM($D183:$D$184)/COUNT($D$182:$D$184)</f>
        <v>0</v>
      </c>
      <c r="F183" s="228">
        <f t="shared" ref="F183:F184" si="31">(MAX($C$182:$C$184)+1-$C183)/SUM($C$182:$C$184)</f>
        <v>2</v>
      </c>
      <c r="G183" s="233">
        <f t="shared" ref="G183:G184" si="32">$D183/SUM($D$182:$D$184)</f>
        <v>0</v>
      </c>
    </row>
    <row r="184" spans="1:13" x14ac:dyDescent="0.2">
      <c r="A184" s="217" t="str">
        <f>IF('TIER 1'!F17=0,"",'TIER 1'!F17)</f>
        <v/>
      </c>
      <c r="B184" s="217" t="b">
        <v>0</v>
      </c>
      <c r="C184" s="153">
        <f>IF(A184&lt;&gt;"",IF(B184,C183,C183+1),0)</f>
        <v>0</v>
      </c>
      <c r="D184" s="228">
        <f t="shared" si="30"/>
        <v>0</v>
      </c>
      <c r="E184" s="228">
        <f>SUM($D184:$D$184)/COUNT($D$182:$D$184)</f>
        <v>0</v>
      </c>
      <c r="F184" s="228">
        <f t="shared" si="31"/>
        <v>2</v>
      </c>
      <c r="G184" s="233">
        <f t="shared" si="32"/>
        <v>0</v>
      </c>
    </row>
    <row r="186" spans="1:13" x14ac:dyDescent="0.2">
      <c r="A186" s="206" t="s">
        <v>2112</v>
      </c>
    </row>
    <row r="187" spans="1:13" x14ac:dyDescent="0.2">
      <c r="B187" s="408">
        <v>0</v>
      </c>
      <c r="C187" s="409"/>
      <c r="D187" s="409"/>
      <c r="E187" s="408">
        <v>0.5</v>
      </c>
      <c r="F187" s="409"/>
      <c r="G187" s="409"/>
      <c r="H187" s="408">
        <v>1.5</v>
      </c>
      <c r="I187" s="409"/>
      <c r="J187" s="409"/>
      <c r="K187" s="408">
        <v>2</v>
      </c>
      <c r="L187" s="409"/>
      <c r="M187" s="409"/>
    </row>
    <row r="188" spans="1:13" x14ac:dyDescent="0.2">
      <c r="B188" s="154">
        <v>0</v>
      </c>
      <c r="C188" s="154">
        <v>0</v>
      </c>
      <c r="D188" s="154">
        <v>0</v>
      </c>
      <c r="E188" s="154">
        <v>0.5</v>
      </c>
      <c r="F188" s="154">
        <v>0.5</v>
      </c>
      <c r="G188" s="154">
        <v>0.5</v>
      </c>
      <c r="H188" s="154">
        <v>1.5</v>
      </c>
      <c r="I188" s="154">
        <v>1.5</v>
      </c>
      <c r="J188" s="154">
        <v>1.5</v>
      </c>
      <c r="K188" s="154">
        <v>2</v>
      </c>
      <c r="L188" s="154">
        <v>2</v>
      </c>
      <c r="M188" s="154">
        <v>2</v>
      </c>
    </row>
    <row r="189" spans="1:13" x14ac:dyDescent="0.2">
      <c r="B189" s="235">
        <f>B188*B190</f>
        <v>0</v>
      </c>
      <c r="C189" s="235">
        <f t="shared" ref="C189:E189" si="33">C188*C190</f>
        <v>0</v>
      </c>
      <c r="D189" s="235">
        <f t="shared" si="33"/>
        <v>0</v>
      </c>
      <c r="E189" s="235">
        <f t="shared" si="33"/>
        <v>0.5</v>
      </c>
      <c r="F189" s="235">
        <f t="shared" ref="F189" si="34">F188*F190</f>
        <v>0</v>
      </c>
      <c r="G189" s="235">
        <f t="shared" ref="G189" si="35">G188*G190</f>
        <v>0</v>
      </c>
      <c r="H189" s="236">
        <v>0.6</v>
      </c>
      <c r="I189" s="235">
        <f t="shared" ref="I189" si="36">I188*I190</f>
        <v>0</v>
      </c>
      <c r="J189" s="235">
        <f t="shared" ref="J189" si="37">J188*J190</f>
        <v>0</v>
      </c>
      <c r="K189" s="236">
        <f>1.5*K190</f>
        <v>1.5</v>
      </c>
      <c r="L189" s="235">
        <f t="shared" ref="L189" si="38">L188*L190</f>
        <v>0</v>
      </c>
      <c r="M189" s="235">
        <f t="shared" ref="M189" si="39">M188*M190</f>
        <v>0</v>
      </c>
    </row>
    <row r="190" spans="1:13" x14ac:dyDescent="0.2">
      <c r="A190" s="214" t="s">
        <v>2242</v>
      </c>
      <c r="B190" s="235">
        <f t="array" ref="B190:D190">TRANSPOSE($G$182:$G$184)</f>
        <v>1</v>
      </c>
      <c r="C190" s="235">
        <v>0</v>
      </c>
      <c r="D190" s="235">
        <v>0</v>
      </c>
      <c r="E190" s="235">
        <f t="array" ref="E190:G190">TRANSPOSE($G$182:$G$184)</f>
        <v>1</v>
      </c>
      <c r="F190" s="235">
        <v>0</v>
      </c>
      <c r="G190" s="235">
        <v>0</v>
      </c>
      <c r="H190" s="235">
        <f t="array" ref="H190:J190">TRANSPOSE($G$182:$G$184)</f>
        <v>1</v>
      </c>
      <c r="I190" s="235">
        <v>0</v>
      </c>
      <c r="J190" s="235">
        <v>0</v>
      </c>
      <c r="K190" s="235">
        <f t="array" ref="K190:M190">TRANSPOSE($G$182:$G$184)</f>
        <v>1</v>
      </c>
      <c r="L190" s="235">
        <v>0</v>
      </c>
      <c r="M190" s="235">
        <v>0</v>
      </c>
    </row>
    <row r="191" spans="1:13" x14ac:dyDescent="0.2">
      <c r="A191" s="237">
        <f>G182</f>
        <v>1</v>
      </c>
      <c r="B191" s="238">
        <f>IF($A191=B$190,B$189,(1-B$189)*$A191/(SUM($A$191:$A$193)-B$190))</f>
        <v>0</v>
      </c>
      <c r="C191" s="239">
        <f t="shared" ref="C191:M193" si="40">IF($A191=C$190,C$189,(1-C$189)*$A191/(SUM($A$191:$A$193)-C$190))</f>
        <v>1</v>
      </c>
      <c r="D191" s="240">
        <f t="shared" si="40"/>
        <v>1</v>
      </c>
      <c r="E191" s="238">
        <f t="shared" si="40"/>
        <v>0.5</v>
      </c>
      <c r="F191" s="239">
        <f t="shared" si="40"/>
        <v>1</v>
      </c>
      <c r="G191" s="240">
        <f t="shared" si="40"/>
        <v>1</v>
      </c>
      <c r="H191" s="238">
        <f t="shared" si="40"/>
        <v>0.6</v>
      </c>
      <c r="I191" s="239">
        <f t="shared" si="40"/>
        <v>1</v>
      </c>
      <c r="J191" s="240">
        <f t="shared" si="40"/>
        <v>1</v>
      </c>
      <c r="K191" s="238">
        <f t="shared" si="40"/>
        <v>1.5</v>
      </c>
      <c r="L191" s="239">
        <f t="shared" si="40"/>
        <v>1</v>
      </c>
      <c r="M191" s="240">
        <f t="shared" si="40"/>
        <v>1</v>
      </c>
    </row>
    <row r="192" spans="1:13" x14ac:dyDescent="0.2">
      <c r="A192" s="237">
        <f t="shared" ref="A192:A193" si="41">G183</f>
        <v>0</v>
      </c>
      <c r="B192" s="241" t="e">
        <f t="shared" ref="B192:B193" si="42">IF($A192=B$190,B$189,(1-B$189)*$A192/(SUM($A$191:$A$193)-B$190))</f>
        <v>#DIV/0!</v>
      </c>
      <c r="C192" s="231">
        <f t="shared" si="40"/>
        <v>0</v>
      </c>
      <c r="D192" s="242">
        <f t="shared" si="40"/>
        <v>0</v>
      </c>
      <c r="E192" s="241" t="e">
        <f t="shared" si="40"/>
        <v>#DIV/0!</v>
      </c>
      <c r="F192" s="231">
        <f t="shared" si="40"/>
        <v>0</v>
      </c>
      <c r="G192" s="242">
        <f t="shared" si="40"/>
        <v>0</v>
      </c>
      <c r="H192" s="241" t="e">
        <f t="shared" si="40"/>
        <v>#DIV/0!</v>
      </c>
      <c r="I192" s="231">
        <f t="shared" si="40"/>
        <v>0</v>
      </c>
      <c r="J192" s="242">
        <f t="shared" si="40"/>
        <v>0</v>
      </c>
      <c r="K192" s="241" t="e">
        <f t="shared" si="40"/>
        <v>#DIV/0!</v>
      </c>
      <c r="L192" s="231">
        <f t="shared" si="40"/>
        <v>0</v>
      </c>
      <c r="M192" s="242">
        <f t="shared" si="40"/>
        <v>0</v>
      </c>
    </row>
    <row r="193" spans="1:13" x14ac:dyDescent="0.2">
      <c r="A193" s="237">
        <f t="shared" si="41"/>
        <v>0</v>
      </c>
      <c r="B193" s="243" t="e">
        <f t="shared" si="42"/>
        <v>#DIV/0!</v>
      </c>
      <c r="C193" s="244">
        <f t="shared" si="40"/>
        <v>0</v>
      </c>
      <c r="D193" s="245">
        <f t="shared" si="40"/>
        <v>0</v>
      </c>
      <c r="E193" s="243" t="e">
        <f t="shared" si="40"/>
        <v>#DIV/0!</v>
      </c>
      <c r="F193" s="244">
        <f t="shared" si="40"/>
        <v>0</v>
      </c>
      <c r="G193" s="245">
        <f t="shared" si="40"/>
        <v>0</v>
      </c>
      <c r="H193" s="243" t="e">
        <f t="shared" si="40"/>
        <v>#DIV/0!</v>
      </c>
      <c r="I193" s="244">
        <f t="shared" si="40"/>
        <v>0</v>
      </c>
      <c r="J193" s="245">
        <f t="shared" si="40"/>
        <v>0</v>
      </c>
      <c r="K193" s="243" t="e">
        <f t="shared" si="40"/>
        <v>#DIV/0!</v>
      </c>
      <c r="L193" s="244">
        <f t="shared" si="40"/>
        <v>0</v>
      </c>
      <c r="M193" s="245">
        <f t="shared" si="40"/>
        <v>0</v>
      </c>
    </row>
    <row r="194" spans="1:13" x14ac:dyDescent="0.2">
      <c r="A194" s="237"/>
      <c r="B194" s="231"/>
      <c r="C194" s="231"/>
      <c r="D194" s="231"/>
      <c r="E194" s="231"/>
      <c r="F194" s="231"/>
      <c r="G194" s="231"/>
      <c r="H194" s="231"/>
      <c r="I194" s="231"/>
      <c r="J194" s="231"/>
      <c r="K194" s="231"/>
      <c r="L194" s="231"/>
      <c r="M194" s="231"/>
    </row>
    <row r="195" spans="1:13" x14ac:dyDescent="0.2">
      <c r="A195" s="214" t="s">
        <v>2243</v>
      </c>
    </row>
    <row r="196" spans="1:13" x14ac:dyDescent="0.2">
      <c r="B196" s="154" t="s">
        <v>2244</v>
      </c>
      <c r="C196" s="154" t="s">
        <v>2245</v>
      </c>
      <c r="D196" s="154" t="s">
        <v>2246</v>
      </c>
    </row>
    <row r="197" spans="1:13" x14ac:dyDescent="0.2">
      <c r="A197" s="213" t="s">
        <v>2247</v>
      </c>
      <c r="B197" s="153">
        <v>5</v>
      </c>
      <c r="C197" s="153">
        <v>5</v>
      </c>
      <c r="D197" s="153">
        <v>5</v>
      </c>
    </row>
    <row r="198" spans="1:13" x14ac:dyDescent="0.2">
      <c r="A198" s="213" t="s">
        <v>2248</v>
      </c>
      <c r="B198" s="228">
        <f>(B197-5)/10</f>
        <v>0</v>
      </c>
      <c r="C198" s="228">
        <f t="shared" ref="C198:D198" si="43">(C197-5)/10</f>
        <v>0</v>
      </c>
      <c r="D198" s="228">
        <f t="shared" si="43"/>
        <v>0</v>
      </c>
    </row>
    <row r="201" spans="1:13" x14ac:dyDescent="0.2">
      <c r="B201" s="235">
        <f>B202*(1+B198)</f>
        <v>1</v>
      </c>
      <c r="C201" s="235">
        <f t="shared" ref="C201:D201" si="44">C202*(1+C198)</f>
        <v>0</v>
      </c>
      <c r="D201" s="235">
        <f t="shared" si="44"/>
        <v>0</v>
      </c>
    </row>
    <row r="202" spans="1:13" x14ac:dyDescent="0.2">
      <c r="A202" s="214" t="s">
        <v>2242</v>
      </c>
      <c r="B202" s="235">
        <f t="array" ref="B202:D202">TRANSPOSE($G$182:$G$184)</f>
        <v>1</v>
      </c>
      <c r="C202" s="235">
        <v>0</v>
      </c>
      <c r="D202" s="235">
        <v>0</v>
      </c>
      <c r="E202" s="298" t="s">
        <v>2390</v>
      </c>
    </row>
    <row r="203" spans="1:13" x14ac:dyDescent="0.2">
      <c r="A203" s="237">
        <f>G182</f>
        <v>1</v>
      </c>
      <c r="B203" s="238">
        <f t="shared" ref="B203:C205" si="45">IF($A203=B$202,B$201,(1-B$201)*$A203/(SUM($A$203:$A$205)-B$202))</f>
        <v>1</v>
      </c>
      <c r="C203" s="239">
        <f>IF($A203=C$202,C$201,(1-C$201)*$A203/(SUM($A$203:$A$205)-C$202))</f>
        <v>1</v>
      </c>
      <c r="D203" s="240">
        <f t="shared" ref="D203:D205" si="46">IF($A203=D$202,D$201,(1-D$201)*$A203/(SUM($A$203:$A$205)-D$202))</f>
        <v>1</v>
      </c>
      <c r="E203" s="235" t="str">
        <f>IF(A182&lt;&gt;"",AVERAGE(B203:D203),"")</f>
        <v/>
      </c>
    </row>
    <row r="204" spans="1:13" x14ac:dyDescent="0.2">
      <c r="A204" s="237">
        <f t="shared" ref="A204:A205" si="47">G183</f>
        <v>0</v>
      </c>
      <c r="B204" s="241" t="e">
        <f t="shared" si="45"/>
        <v>#DIV/0!</v>
      </c>
      <c r="C204" s="231">
        <f t="shared" si="45"/>
        <v>0</v>
      </c>
      <c r="D204" s="242">
        <f t="shared" si="46"/>
        <v>0</v>
      </c>
      <c r="E204" s="235" t="str">
        <f>IF(A183&lt;&gt;"",AVERAGE(B204:D204),"")</f>
        <v/>
      </c>
    </row>
    <row r="205" spans="1:13" x14ac:dyDescent="0.2">
      <c r="A205" s="237">
        <f t="shared" si="47"/>
        <v>0</v>
      </c>
      <c r="B205" s="243" t="e">
        <f t="shared" si="45"/>
        <v>#DIV/0!</v>
      </c>
      <c r="C205" s="244">
        <f t="shared" si="45"/>
        <v>0</v>
      </c>
      <c r="D205" s="245">
        <f t="shared" si="46"/>
        <v>0</v>
      </c>
      <c r="E205" s="235" t="str">
        <f>IF(A184&lt;&gt;"",AVERAGE(B205:D205),"")</f>
        <v/>
      </c>
    </row>
    <row r="207" spans="1:13" s="226" customFormat="1" x14ac:dyDescent="0.2">
      <c r="A207" s="108" t="s">
        <v>2132</v>
      </c>
    </row>
    <row r="209" spans="1:18" x14ac:dyDescent="0.2">
      <c r="A209" s="207" t="s">
        <v>2029</v>
      </c>
      <c r="B209" s="254" t="s">
        <v>2272</v>
      </c>
      <c r="C209" s="207" t="s">
        <v>2200</v>
      </c>
      <c r="D209" s="207" t="s">
        <v>2195</v>
      </c>
      <c r="E209" s="207" t="s">
        <v>2029</v>
      </c>
    </row>
    <row r="210" spans="1:18" x14ac:dyDescent="0.2">
      <c r="A210" s="89" t="str">
        <f t="array" ref="A210:A217">TRANSPOSE($B$157:$I$157)</f>
        <v>Hormone Therapy</v>
      </c>
      <c r="B210" s="228" t="e">
        <f t="array" ref="B210:B217">TRANSPOSE(B176:I176)</f>
        <v>#N/A</v>
      </c>
      <c r="C210" s="228">
        <f t="array" ref="C210:C217">TRANSPOSE(B102:I102)</f>
        <v>1</v>
      </c>
      <c r="D210" s="228">
        <f t="array" ref="D210:D217">TRANSPOSE(B96:I96)</f>
        <v>0</v>
      </c>
      <c r="E210" s="89" t="str">
        <f t="array" ref="E210:E217">TRANSPOSE($B$157:$I$157)</f>
        <v>Hormone Therapy</v>
      </c>
    </row>
    <row r="211" spans="1:18" x14ac:dyDescent="0.2">
      <c r="A211" s="89" t="str">
        <v>Surgery</v>
      </c>
      <c r="B211" s="228" t="e">
        <v>#N/A</v>
      </c>
      <c r="C211" s="228">
        <v>0.91666666666666663</v>
      </c>
      <c r="D211" s="228">
        <v>0</v>
      </c>
      <c r="E211" s="89" t="str">
        <v>Surgery</v>
      </c>
    </row>
    <row r="212" spans="1:18" ht="25.5" x14ac:dyDescent="0.2">
      <c r="A212" s="89" t="str">
        <v>Active Surveillance / Watchful Waiting</v>
      </c>
      <c r="B212" s="228" t="e">
        <v>#N/A</v>
      </c>
      <c r="C212" s="228">
        <v>1</v>
      </c>
      <c r="D212" s="228">
        <v>0</v>
      </c>
      <c r="E212" s="89" t="str">
        <v>Active Surveillance / Watchful Waiting</v>
      </c>
    </row>
    <row r="213" spans="1:18" x14ac:dyDescent="0.2">
      <c r="A213" s="89" t="str">
        <v>Radiation Therapy</v>
      </c>
      <c r="B213" s="228" t="e">
        <v>#N/A</v>
      </c>
      <c r="C213" s="228">
        <v>0.91666666666666663</v>
      </c>
      <c r="D213" s="228">
        <v>0</v>
      </c>
      <c r="E213" s="89" t="str">
        <v>Radiation Therapy</v>
      </c>
    </row>
    <row r="214" spans="1:18" x14ac:dyDescent="0.2">
      <c r="A214" s="89" t="str">
        <v>Chemotherapy</v>
      </c>
      <c r="B214" s="228" t="e">
        <v>#N/A</v>
      </c>
      <c r="C214" s="228">
        <v>0</v>
      </c>
      <c r="D214" s="228">
        <v>0</v>
      </c>
      <c r="E214" s="89" t="str">
        <v>Chemotherapy</v>
      </c>
    </row>
    <row r="215" spans="1:18" x14ac:dyDescent="0.2">
      <c r="A215" s="89" t="str">
        <v>Cryotherapy</v>
      </c>
      <c r="B215" s="228" t="e">
        <v>#N/A</v>
      </c>
      <c r="C215" s="228">
        <v>0.91666666666666663</v>
      </c>
      <c r="D215" s="228">
        <v>0</v>
      </c>
      <c r="E215" s="89" t="str">
        <v>Cryotherapy</v>
      </c>
    </row>
    <row r="216" spans="1:18" x14ac:dyDescent="0.2">
      <c r="A216" s="89" t="str">
        <v>Alternative</v>
      </c>
      <c r="B216" s="228" t="e">
        <v>#N/A</v>
      </c>
      <c r="C216" s="228">
        <v>0.83333333333333337</v>
      </c>
      <c r="D216" s="228">
        <v>0</v>
      </c>
      <c r="E216" s="89" t="str">
        <v>Alternative</v>
      </c>
    </row>
    <row r="217" spans="1:18" x14ac:dyDescent="0.2">
      <c r="A217" s="89" t="str">
        <v>Brachytherapy</v>
      </c>
      <c r="B217" s="228" t="e">
        <v>#N/A</v>
      </c>
      <c r="C217" s="228">
        <v>0.875</v>
      </c>
      <c r="D217" s="228">
        <v>0</v>
      </c>
      <c r="E217" s="89" t="str">
        <v>Brachytherapy</v>
      </c>
    </row>
    <row r="219" spans="1:18" x14ac:dyDescent="0.2">
      <c r="A219" s="213" t="s">
        <v>2201</v>
      </c>
      <c r="B219" s="228" t="str">
        <f t="array" ref="B219:D219">TRANSPOSE(E203:E205)</f>
        <v/>
      </c>
      <c r="C219" s="228" t="str">
        <v/>
      </c>
      <c r="D219" s="228" t="str">
        <v/>
      </c>
    </row>
    <row r="221" spans="1:18" x14ac:dyDescent="0.2">
      <c r="A221" s="214" t="s">
        <v>2055</v>
      </c>
      <c r="B221" s="207" t="s">
        <v>2090</v>
      </c>
      <c r="C221" s="248" t="s">
        <v>2281</v>
      </c>
      <c r="D221" s="248" t="s">
        <v>2313</v>
      </c>
      <c r="E221" s="207" t="s">
        <v>2029</v>
      </c>
      <c r="F221" s="310" t="s">
        <v>2400</v>
      </c>
      <c r="G221" s="310" t="s">
        <v>2401</v>
      </c>
      <c r="H221" s="310" t="s">
        <v>2402</v>
      </c>
      <c r="I221" s="313" t="s">
        <v>2396</v>
      </c>
      <c r="J221" s="313" t="s">
        <v>2397</v>
      </c>
      <c r="K221" s="313" t="s">
        <v>2398</v>
      </c>
      <c r="L221" s="313" t="s">
        <v>2399</v>
      </c>
      <c r="M221" s="313" t="s">
        <v>2407</v>
      </c>
      <c r="N221" s="313" t="s">
        <v>2408</v>
      </c>
      <c r="O221" s="313" t="s">
        <v>2409</v>
      </c>
      <c r="P221" s="313" t="s">
        <v>2410</v>
      </c>
      <c r="Q221" s="313" t="s">
        <v>2411</v>
      </c>
      <c r="R221" s="313" t="s">
        <v>2412</v>
      </c>
    </row>
    <row r="222" spans="1:18" x14ac:dyDescent="0.2">
      <c r="A222" s="214" t="e">
        <f>RANK(B222,$B$222:$B$229,0)</f>
        <v>#N/A</v>
      </c>
      <c r="B222" s="228" t="e">
        <f>SUMPRODUCT($B210:$D210,$B$219:$D$219)</f>
        <v>#N/A</v>
      </c>
      <c r="C222" s="247">
        <f>B107/MAX($B$107:$B$114)</f>
        <v>0.92325333333333337</v>
      </c>
      <c r="D222" s="247" t="e">
        <f t="shared" ref="D222:D229" si="48">B222/C222</f>
        <v>#N/A</v>
      </c>
      <c r="E222" s="217" t="str">
        <f t="shared" ref="E222:E229" si="49">A210</f>
        <v>Hormone Therapy</v>
      </c>
      <c r="F222" s="229">
        <f>MAX(I222:T222)</f>
        <v>0.80421255577507866</v>
      </c>
      <c r="G222" s="229">
        <f>MIN(I222:T222)</f>
        <v>0.66174586239816402</v>
      </c>
      <c r="H222" s="229">
        <f>AVERAGE(I222:T222)</f>
        <v>0.74087845870060653</v>
      </c>
      <c r="I222" s="153">
        <v>0.74984147885627572</v>
      </c>
      <c r="J222" s="153">
        <v>0.66174586239816402</v>
      </c>
      <c r="K222" s="153">
        <v>0.73061503351376023</v>
      </c>
      <c r="L222" s="153">
        <v>0.80205227735545925</v>
      </c>
      <c r="M222" s="153">
        <v>0.78629231399540278</v>
      </c>
      <c r="N222" s="153">
        <v>0.6958544717762456</v>
      </c>
      <c r="O222" s="153">
        <v>0.74837743156546488</v>
      </c>
      <c r="P222" s="153">
        <v>0.68223481796179697</v>
      </c>
      <c r="Q222" s="153">
        <v>0.74755834380841768</v>
      </c>
      <c r="R222" s="153">
        <v>0.80421255577507866</v>
      </c>
    </row>
    <row r="223" spans="1:18" x14ac:dyDescent="0.2">
      <c r="A223" s="214" t="e">
        <f t="shared" ref="A223:A229" si="50">RANK(B223,$B$222:$B$229,0)</f>
        <v>#N/A</v>
      </c>
      <c r="B223" s="228" t="e">
        <f t="shared" ref="B223:B229" si="51">SUMPRODUCT($B211:$D211,$B$219:$D$219)</f>
        <v>#N/A</v>
      </c>
      <c r="C223" s="247">
        <f t="shared" ref="C223:C229" si="52">B108/MAX($B$107:$B$114)</f>
        <v>0.49184</v>
      </c>
      <c r="D223" s="247" t="e">
        <f t="shared" si="48"/>
        <v>#N/A</v>
      </c>
      <c r="E223" s="217" t="str">
        <f t="shared" si="49"/>
        <v>Surgery</v>
      </c>
      <c r="F223" s="229">
        <f t="shared" ref="F223:F229" si="53">MAX(I223:T223)</f>
        <v>0.73517753392010443</v>
      </c>
      <c r="G223" s="229">
        <f t="shared" ref="G223:G229" si="54">MIN(I223:T223)</f>
        <v>0.37344424638711049</v>
      </c>
      <c r="H223" s="229">
        <f t="shared" ref="H223:H229" si="55">AVERAGE(I223:T223)</f>
        <v>0.59162612028234618</v>
      </c>
      <c r="I223" s="153">
        <v>0.71015162666394704</v>
      </c>
      <c r="J223" s="153">
        <v>0.41953010279001474</v>
      </c>
      <c r="K223" s="153">
        <v>0.45889081767601925</v>
      </c>
      <c r="L223" s="153">
        <v>0.7323637197064311</v>
      </c>
      <c r="M223" s="153">
        <v>0.73414207431279754</v>
      </c>
      <c r="N223" s="153">
        <v>0.41953010279001474</v>
      </c>
      <c r="O223" s="153">
        <v>0.64510892492253347</v>
      </c>
      <c r="P223" s="153">
        <v>0.37344424638711049</v>
      </c>
      <c r="Q223" s="153">
        <v>0.73517753392010443</v>
      </c>
      <c r="R223" s="153">
        <v>0.68792205365448877</v>
      </c>
    </row>
    <row r="224" spans="1:18" ht="25.5" x14ac:dyDescent="0.2">
      <c r="A224" s="214" t="e">
        <f t="shared" si="50"/>
        <v>#N/A</v>
      </c>
      <c r="B224" s="228" t="e">
        <f t="shared" si="51"/>
        <v>#N/A</v>
      </c>
      <c r="C224" s="247">
        <f t="shared" si="52"/>
        <v>0.42846666666666666</v>
      </c>
      <c r="D224" s="247" t="e">
        <f t="shared" si="48"/>
        <v>#N/A</v>
      </c>
      <c r="E224" s="220" t="str">
        <f t="shared" si="49"/>
        <v>Active Surveillance / Watchful Waiting</v>
      </c>
      <c r="F224" s="229">
        <f t="shared" si="53"/>
        <v>0.87877097611540944</v>
      </c>
      <c r="G224" s="229">
        <f t="shared" si="54"/>
        <v>0.52687224669603538</v>
      </c>
      <c r="H224" s="229">
        <f t="shared" si="55"/>
        <v>0.679767798366534</v>
      </c>
      <c r="I224" s="153">
        <v>0.77110066056714111</v>
      </c>
      <c r="J224" s="153">
        <v>0.52687224669603538</v>
      </c>
      <c r="K224" s="153">
        <v>0.82620244686758648</v>
      </c>
      <c r="L224" s="153">
        <v>0.53185550412869698</v>
      </c>
      <c r="M224" s="153">
        <v>0.52687224669603538</v>
      </c>
      <c r="N224" s="153">
        <v>0.52687224669603538</v>
      </c>
      <c r="O224" s="153">
        <v>0.87877097611540944</v>
      </c>
      <c r="P224" s="153">
        <v>0.84766859179769649</v>
      </c>
      <c r="Q224" s="153">
        <v>0.52687224669603538</v>
      </c>
      <c r="R224" s="153">
        <v>0.83459081740466834</v>
      </c>
    </row>
    <row r="225" spans="1:18" x14ac:dyDescent="0.2">
      <c r="A225" s="214" t="e">
        <f t="shared" si="50"/>
        <v>#N/A</v>
      </c>
      <c r="B225" s="228" t="e">
        <f t="shared" si="51"/>
        <v>#N/A</v>
      </c>
      <c r="C225" s="247">
        <f t="shared" si="52"/>
        <v>0.79273333333333329</v>
      </c>
      <c r="D225" s="247" t="e">
        <f t="shared" si="48"/>
        <v>#N/A</v>
      </c>
      <c r="E225" s="217" t="str">
        <f t="shared" si="49"/>
        <v>Radiation Therapy</v>
      </c>
      <c r="F225" s="229">
        <f t="shared" si="53"/>
        <v>0.89200837176577963</v>
      </c>
      <c r="G225" s="229">
        <f t="shared" si="54"/>
        <v>7.6303028859744382E-2</v>
      </c>
      <c r="H225" s="229">
        <f t="shared" si="55"/>
        <v>0.73194988239894165</v>
      </c>
      <c r="I225" s="153">
        <v>0.78589452259098314</v>
      </c>
      <c r="J225" s="153">
        <v>0.87383346772749004</v>
      </c>
      <c r="K225" s="153">
        <v>0.49293539969816036</v>
      </c>
      <c r="L225" s="153">
        <v>0.89200837176577963</v>
      </c>
      <c r="M225" s="153">
        <v>0.89123848234298575</v>
      </c>
      <c r="N225" s="153">
        <v>0.87461380579166337</v>
      </c>
      <c r="O225" s="153">
        <v>7.6303028859744382E-2</v>
      </c>
      <c r="P225" s="153">
        <v>0.73378479638250105</v>
      </c>
      <c r="Q225" s="153">
        <v>0.88226151101401973</v>
      </c>
      <c r="R225" s="153">
        <v>0.81662543781608976</v>
      </c>
    </row>
    <row r="226" spans="1:18" x14ac:dyDescent="0.2">
      <c r="A226" s="214" t="e">
        <f t="shared" si="50"/>
        <v>#N/A</v>
      </c>
      <c r="B226" s="228" t="e">
        <f t="shared" si="51"/>
        <v>#N/A</v>
      </c>
      <c r="C226" s="247">
        <f t="shared" si="52"/>
        <v>0.54666666666666663</v>
      </c>
      <c r="D226" s="247" t="e">
        <f t="shared" si="48"/>
        <v>#N/A</v>
      </c>
      <c r="E226" s="217" t="str">
        <f t="shared" si="49"/>
        <v>Chemotherapy</v>
      </c>
      <c r="F226" s="229">
        <f t="shared" si="53"/>
        <v>0.44565696226776486</v>
      </c>
      <c r="G226" s="229">
        <f t="shared" si="54"/>
        <v>1.0572687224669607E-2</v>
      </c>
      <c r="H226" s="229">
        <f t="shared" si="55"/>
        <v>0.13208018198243363</v>
      </c>
      <c r="I226" s="153">
        <v>2.5479348063629358E-2</v>
      </c>
      <c r="J226" s="153">
        <v>1.0572687224669607E-2</v>
      </c>
      <c r="K226" s="153">
        <v>0.44565696226776486</v>
      </c>
      <c r="L226" s="153">
        <v>1.5555944657331306E-2</v>
      </c>
      <c r="M226" s="153">
        <v>1.0572687224669607E-2</v>
      </c>
      <c r="N226" s="153">
        <v>1.0572687224669607E-2</v>
      </c>
      <c r="O226" s="153">
        <v>0.33558916644449777</v>
      </c>
      <c r="P226" s="153">
        <v>0.44565696226776486</v>
      </c>
      <c r="Q226" s="153">
        <v>1.0572687224669607E-2</v>
      </c>
      <c r="R226" s="153">
        <v>1.0572687224669607E-2</v>
      </c>
    </row>
    <row r="227" spans="1:18" x14ac:dyDescent="0.2">
      <c r="A227" s="214" t="e">
        <f t="shared" si="50"/>
        <v>#N/A</v>
      </c>
      <c r="B227" s="228" t="e">
        <f t="shared" si="51"/>
        <v>#N/A</v>
      </c>
      <c r="C227" s="247">
        <f t="shared" si="52"/>
        <v>0.57477333333333336</v>
      </c>
      <c r="D227" s="247" t="e">
        <f t="shared" si="48"/>
        <v>#N/A</v>
      </c>
      <c r="E227" s="217" t="str">
        <f t="shared" si="49"/>
        <v>Cryotherapy</v>
      </c>
      <c r="F227" s="229">
        <f t="shared" si="53"/>
        <v>0.74513693837526751</v>
      </c>
      <c r="G227" s="229">
        <f t="shared" si="54"/>
        <v>0.47239353891336278</v>
      </c>
      <c r="H227" s="229">
        <f t="shared" si="55"/>
        <v>0.57677814760656454</v>
      </c>
      <c r="I227" s="153">
        <v>0.6469487366165263</v>
      </c>
      <c r="J227" s="153">
        <v>0.47239353891336278</v>
      </c>
      <c r="K227" s="153">
        <v>0.69733314340012198</v>
      </c>
      <c r="L227" s="153">
        <v>0.47737679634602448</v>
      </c>
      <c r="M227" s="153">
        <v>0.47239353891336278</v>
      </c>
      <c r="N227" s="153">
        <v>0.47239353891336278</v>
      </c>
      <c r="O227" s="153">
        <v>0.74513693837526751</v>
      </c>
      <c r="P227" s="153">
        <v>0.63312806203879235</v>
      </c>
      <c r="Q227" s="153">
        <v>0.47239353891336278</v>
      </c>
      <c r="R227" s="153">
        <v>0.67828364363546045</v>
      </c>
    </row>
    <row r="228" spans="1:18" x14ac:dyDescent="0.2">
      <c r="A228" s="214" t="e">
        <f t="shared" si="50"/>
        <v>#N/A</v>
      </c>
      <c r="B228" s="228" t="e">
        <f t="shared" si="51"/>
        <v>#N/A</v>
      </c>
      <c r="C228" s="247">
        <f t="shared" si="52"/>
        <v>1</v>
      </c>
      <c r="D228" s="247" t="e">
        <f t="shared" si="48"/>
        <v>#N/A</v>
      </c>
      <c r="E228" s="217" t="str">
        <f t="shared" si="49"/>
        <v>Alternative</v>
      </c>
      <c r="F228" s="229">
        <f t="shared" si="53"/>
        <v>0.862351185058434</v>
      </c>
      <c r="G228" s="229">
        <f t="shared" si="54"/>
        <v>0.46020558002936873</v>
      </c>
      <c r="H228" s="229">
        <f t="shared" si="55"/>
        <v>0.63179994299489772</v>
      </c>
      <c r="I228" s="153">
        <v>0.81224547778338052</v>
      </c>
      <c r="J228" s="153">
        <v>0.46020558002936873</v>
      </c>
      <c r="K228" s="153">
        <v>0.77131876652513831</v>
      </c>
      <c r="L228" s="153">
        <v>0.46518883746203038</v>
      </c>
      <c r="M228" s="153">
        <v>0.46020558002936873</v>
      </c>
      <c r="N228" s="153">
        <v>0.46020558002936873</v>
      </c>
      <c r="O228" s="153">
        <v>0.76720991737247557</v>
      </c>
      <c r="P228" s="153">
        <v>0.79886292563004369</v>
      </c>
      <c r="Q228" s="153">
        <v>0.46020558002936873</v>
      </c>
      <c r="R228" s="153">
        <v>0.862351185058434</v>
      </c>
    </row>
    <row r="229" spans="1:18" x14ac:dyDescent="0.2">
      <c r="A229" s="214" t="e">
        <f t="shared" si="50"/>
        <v>#N/A</v>
      </c>
      <c r="B229" s="228" t="e">
        <f t="shared" si="51"/>
        <v>#N/A</v>
      </c>
      <c r="C229" s="247">
        <f t="shared" si="52"/>
        <v>0.46857333333333334</v>
      </c>
      <c r="D229" s="247" t="e">
        <f t="shared" si="48"/>
        <v>#N/A</v>
      </c>
      <c r="E229" s="217" t="str">
        <f t="shared" si="49"/>
        <v>Brachytherapy</v>
      </c>
      <c r="F229" s="229">
        <f t="shared" si="53"/>
        <v>0.80056877862492559</v>
      </c>
      <c r="G229" s="229">
        <f t="shared" si="54"/>
        <v>0.46629955947136575</v>
      </c>
      <c r="H229" s="229">
        <f t="shared" si="55"/>
        <v>0.61296399968917092</v>
      </c>
      <c r="I229" s="153">
        <v>0.80056877862492559</v>
      </c>
      <c r="J229" s="153">
        <v>0.46629955947136575</v>
      </c>
      <c r="K229" s="153">
        <v>0.7086926605206384</v>
      </c>
      <c r="L229" s="153">
        <v>0.47128281690402746</v>
      </c>
      <c r="M229" s="153">
        <v>0.46629955947136575</v>
      </c>
      <c r="N229" s="153">
        <v>0.46629955947136575</v>
      </c>
      <c r="O229" s="153">
        <v>0.78730656287029721</v>
      </c>
      <c r="P229" s="153">
        <v>0.70998371585653786</v>
      </c>
      <c r="Q229" s="153">
        <v>0.46629955947136575</v>
      </c>
      <c r="R229" s="153">
        <v>0.78660722422981955</v>
      </c>
    </row>
    <row r="231" spans="1:18" x14ac:dyDescent="0.2">
      <c r="A231" s="154"/>
    </row>
    <row r="232" spans="1:18" x14ac:dyDescent="0.2">
      <c r="A232" s="154"/>
    </row>
    <row r="233" spans="1:18" x14ac:dyDescent="0.2">
      <c r="A233" s="154"/>
    </row>
    <row r="234" spans="1:18" x14ac:dyDescent="0.2">
      <c r="A234" s="154"/>
    </row>
    <row r="235" spans="1:18" x14ac:dyDescent="0.2">
      <c r="A235" s="154"/>
    </row>
    <row r="236" spans="1:18" x14ac:dyDescent="0.2">
      <c r="A236" s="154"/>
    </row>
    <row r="237" spans="1:18" x14ac:dyDescent="0.2">
      <c r="A237" s="154"/>
    </row>
    <row r="238" spans="1:18" x14ac:dyDescent="0.2">
      <c r="A238" s="154"/>
    </row>
    <row r="239" spans="1:18" x14ac:dyDescent="0.2">
      <c r="A239" s="154"/>
    </row>
    <row r="240" spans="1:18" x14ac:dyDescent="0.2">
      <c r="A240" s="154"/>
    </row>
    <row r="241" spans="1:1" x14ac:dyDescent="0.2">
      <c r="A241" s="154"/>
    </row>
    <row r="242" spans="1:1" x14ac:dyDescent="0.2">
      <c r="A242" s="154"/>
    </row>
    <row r="243" spans="1:1" x14ac:dyDescent="0.2">
      <c r="A243" s="154"/>
    </row>
    <row r="244" spans="1:1" x14ac:dyDescent="0.2">
      <c r="A244" s="154"/>
    </row>
    <row r="245" spans="1:1" x14ac:dyDescent="0.2">
      <c r="A245" s="154"/>
    </row>
    <row r="246" spans="1:1" x14ac:dyDescent="0.2">
      <c r="A246" s="154"/>
    </row>
    <row r="247" spans="1:1" x14ac:dyDescent="0.2">
      <c r="A247" s="154"/>
    </row>
    <row r="248" spans="1:1" x14ac:dyDescent="0.2">
      <c r="A248" s="154"/>
    </row>
    <row r="249" spans="1:1" x14ac:dyDescent="0.2">
      <c r="A249" s="154"/>
    </row>
    <row r="250" spans="1:1" x14ac:dyDescent="0.2">
      <c r="A250" s="154"/>
    </row>
    <row r="251" spans="1:1" x14ac:dyDescent="0.2">
      <c r="A251" s="154"/>
    </row>
    <row r="252" spans="1:1" x14ac:dyDescent="0.2">
      <c r="A252" s="154"/>
    </row>
    <row r="253" spans="1:1" x14ac:dyDescent="0.2">
      <c r="A253" s="154"/>
    </row>
    <row r="254" spans="1:1" x14ac:dyDescent="0.2">
      <c r="A254" s="154"/>
    </row>
    <row r="255" spans="1:1" x14ac:dyDescent="0.2">
      <c r="A255" s="154"/>
    </row>
  </sheetData>
  <mergeCells count="4">
    <mergeCell ref="K187:M187"/>
    <mergeCell ref="H187:J187"/>
    <mergeCell ref="E187:G187"/>
    <mergeCell ref="B187:D187"/>
  </mergeCells>
  <conditionalFormatting sqref="B176:I176">
    <cfRule type="colorScale" priority="28">
      <colorScale>
        <cfvo type="min"/>
        <cfvo type="percentile" val="50"/>
        <cfvo type="max"/>
        <color rgb="FFF8696B"/>
        <color rgb="FFFFEB84"/>
        <color rgb="FF63BE7B"/>
      </colorScale>
    </cfRule>
  </conditionalFormatting>
  <conditionalFormatting sqref="G182:G184">
    <cfRule type="colorScale" priority="27">
      <colorScale>
        <cfvo type="min"/>
        <cfvo type="percentile" val="50"/>
        <cfvo type="max"/>
        <color rgb="FFF8696B"/>
        <color rgb="FFFFEB84"/>
        <color rgb="FF63BE7B"/>
      </colorScale>
    </cfRule>
  </conditionalFormatting>
  <conditionalFormatting sqref="B96:I96">
    <cfRule type="colorScale" priority="26">
      <colorScale>
        <cfvo type="min"/>
        <cfvo type="percentile" val="50"/>
        <cfvo type="max"/>
        <color rgb="FFF8696B"/>
        <color rgb="FFFFEB84"/>
        <color rgb="FF63BE7B"/>
      </colorScale>
    </cfRule>
  </conditionalFormatting>
  <conditionalFormatting sqref="B102:I102">
    <cfRule type="colorScale" priority="25">
      <colorScale>
        <cfvo type="min"/>
        <cfvo type="percentile" val="50"/>
        <cfvo type="max"/>
        <color rgb="FFF8696B"/>
        <color rgb="FFFFEB84"/>
        <color rgb="FF63BE7B"/>
      </colorScale>
    </cfRule>
  </conditionalFormatting>
  <conditionalFormatting sqref="B222:B229">
    <cfRule type="colorScale" priority="24">
      <colorScale>
        <cfvo type="min"/>
        <cfvo type="percentile" val="50"/>
        <cfvo type="max"/>
        <color rgb="FFF8696B"/>
        <color rgb="FFFFEB84"/>
        <color rgb="FF63BE7B"/>
      </colorScale>
    </cfRule>
  </conditionalFormatting>
  <conditionalFormatting sqref="B115 C106 D106:H115">
    <cfRule type="colorScale" priority="34">
      <colorScale>
        <cfvo type="min"/>
        <cfvo type="percentile" val="50"/>
        <cfvo type="max"/>
        <color rgb="FFF8696B"/>
        <color rgb="FFFFEB84"/>
        <color rgb="FF63BE7B"/>
      </colorScale>
    </cfRule>
  </conditionalFormatting>
  <conditionalFormatting sqref="B165:I165">
    <cfRule type="colorScale" priority="19">
      <colorScale>
        <cfvo type="min"/>
        <cfvo type="percentile" val="50"/>
        <cfvo type="max"/>
        <color rgb="FFF8696B"/>
        <color rgb="FFFFEB84"/>
        <color rgb="FF63BE7B"/>
      </colorScale>
    </cfRule>
  </conditionalFormatting>
  <conditionalFormatting sqref="G132:G138">
    <cfRule type="colorScale" priority="18">
      <colorScale>
        <cfvo type="min"/>
        <cfvo type="percentile" val="50"/>
        <cfvo type="max"/>
        <color rgb="FFF8696B"/>
        <color rgb="FFFFEB84"/>
        <color rgb="FF63BE7B"/>
      </colorScale>
    </cfRule>
  </conditionalFormatting>
  <conditionalFormatting sqref="I222:T222">
    <cfRule type="cellIs" dxfId="17" priority="17" operator="equal">
      <formula>$F$222</formula>
    </cfRule>
  </conditionalFormatting>
  <conditionalFormatting sqref="I223:T223">
    <cfRule type="cellIs" dxfId="16" priority="16" operator="equal">
      <formula>$F$223</formula>
    </cfRule>
  </conditionalFormatting>
  <conditionalFormatting sqref="I224:T224">
    <cfRule type="cellIs" dxfId="15" priority="15" operator="equal">
      <formula>$F$224</formula>
    </cfRule>
  </conditionalFormatting>
  <conditionalFormatting sqref="I225:T225">
    <cfRule type="cellIs" dxfId="14" priority="14" operator="equal">
      <formula>$F$225</formula>
    </cfRule>
  </conditionalFormatting>
  <conditionalFormatting sqref="I226:T226">
    <cfRule type="cellIs" dxfId="13" priority="13" operator="equal">
      <formula>$F$226</formula>
    </cfRule>
  </conditionalFormatting>
  <conditionalFormatting sqref="I227:T227">
    <cfRule type="cellIs" dxfId="12" priority="12" operator="equal">
      <formula>$F$227</formula>
    </cfRule>
  </conditionalFormatting>
  <conditionalFormatting sqref="I227:T228">
    <cfRule type="cellIs" dxfId="11" priority="11" operator="equal">
      <formula>$F$228</formula>
    </cfRule>
  </conditionalFormatting>
  <conditionalFormatting sqref="I229:T229">
    <cfRule type="cellIs" dxfId="10" priority="10" operator="equal">
      <formula>$F$229</formula>
    </cfRule>
  </conditionalFormatting>
  <conditionalFormatting sqref="I222:T229">
    <cfRule type="cellIs" dxfId="9" priority="9" operator="equal">
      <formula>$G$222</formula>
    </cfRule>
    <cfRule type="cellIs" dxfId="8" priority="8" operator="equal">
      <formula>$G$223</formula>
    </cfRule>
    <cfRule type="cellIs" dxfId="7" priority="7" operator="equal">
      <formula>$G$224</formula>
    </cfRule>
    <cfRule type="cellIs" dxfId="6" priority="6" operator="equal">
      <formula>$G$225</formula>
    </cfRule>
    <cfRule type="cellIs" dxfId="5" priority="5" operator="equal">
      <formula>$G$226</formula>
    </cfRule>
    <cfRule type="cellIs" dxfId="4" priority="4" operator="equal">
      <formula>$G$227</formula>
    </cfRule>
    <cfRule type="cellIs" dxfId="3" priority="3" operator="equal">
      <formula>$G$228</formula>
    </cfRule>
    <cfRule type="cellIs" dxfId="2" priority="2" operator="equal">
      <formula>$H$229</formula>
    </cfRule>
    <cfRule type="cellIs" dxfId="1" priority="1" operator="equal">
      <formula>$G$226</formula>
    </cfRule>
  </conditionalFormatting>
  <pageMargins left="0.7" right="0.7" top="0.75" bottom="0.75" header="0.3" footer="0.3"/>
  <drawing r:id="rId1"/>
  <legacyDrawing r:id="rId2"/>
  <oleObjects>
    <mc:AlternateContent xmlns:mc="http://schemas.openxmlformats.org/markup-compatibility/2006">
      <mc:Choice Requires="x14">
        <oleObject shapeId="9217" r:id="rId3">
          <objectPr defaultSize="0" autoPict="0" r:id="rId4">
            <anchor moveWithCells="1" sizeWithCells="1">
              <from>
                <xdr:col>14</xdr:col>
                <xdr:colOff>9525</xdr:colOff>
                <xdr:row>187</xdr:row>
                <xdr:rowOff>123825</xdr:rowOff>
              </from>
              <to>
                <xdr:col>17</xdr:col>
                <xdr:colOff>342900</xdr:colOff>
                <xdr:row>192</xdr:row>
                <xdr:rowOff>47625</xdr:rowOff>
              </to>
            </anchor>
          </objectPr>
        </oleObject>
      </mc:Choice>
      <mc:Fallback>
        <oleObject shapeId="9217" r:id="rId3"/>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5"/>
  <sheetViews>
    <sheetView workbookViewId="0">
      <selection activeCell="T51" sqref="T51"/>
    </sheetView>
  </sheetViews>
  <sheetFormatPr defaultRowHeight="12.75" x14ac:dyDescent="0.2"/>
  <cols>
    <col min="1" max="1" width="33" style="309" bestFit="1" customWidth="1"/>
    <col min="5" max="5" width="6.5703125" style="309" bestFit="1" customWidth="1"/>
    <col min="8" max="8" width="9.140625" style="309"/>
    <col min="10" max="10" width="9.140625" style="309"/>
    <col min="12" max="12" width="9.140625" style="309"/>
    <col min="14" max="14" width="9.140625" style="309"/>
    <col min="16" max="16" width="9.140625" style="309"/>
    <col min="18" max="18" width="9.140625" style="309"/>
    <col min="20" max="20" width="9.140625" style="309"/>
  </cols>
  <sheetData>
    <row r="1" spans="1:22" s="309" customFormat="1" x14ac:dyDescent="0.2">
      <c r="B1" s="1" t="s">
        <v>2403</v>
      </c>
      <c r="C1" s="1" t="s">
        <v>2404</v>
      </c>
      <c r="D1" s="1" t="s">
        <v>2405</v>
      </c>
      <c r="E1" s="1" t="s">
        <v>2091</v>
      </c>
      <c r="G1" s="309" t="str">
        <f>A2</f>
        <v>Hormone Therapy</v>
      </c>
      <c r="H1" s="309">
        <f>VLOOKUP(G1,$A$2:$E$9,5,FALSE)</f>
        <v>0.92325333333333337</v>
      </c>
      <c r="I1" s="309" t="str">
        <f>A3</f>
        <v>Surgery</v>
      </c>
      <c r="J1" s="309">
        <f>VLOOKUP(I1,$A$2:$E$9,5,FALSE)</f>
        <v>0.49184</v>
      </c>
      <c r="K1" s="309" t="str">
        <f>A4</f>
        <v>Active Surveillance / Watchful Waiting</v>
      </c>
      <c r="L1" s="309">
        <f>VLOOKUP(K1,$A$2:$E$9,5,FALSE)</f>
        <v>0.42846666666666666</v>
      </c>
      <c r="M1" s="309" t="str">
        <f>A5</f>
        <v>Radiation Therapy</v>
      </c>
      <c r="N1" s="309">
        <f>VLOOKUP(M1,$A$2:$E$9,5,FALSE)</f>
        <v>0.79273333333333329</v>
      </c>
      <c r="O1" s="309" t="str">
        <f>A6</f>
        <v>Chemotherapy</v>
      </c>
      <c r="P1" s="309">
        <f>VLOOKUP(O1,$A$2:$E$9,5,FALSE)</f>
        <v>0.54666666666666663</v>
      </c>
      <c r="Q1" s="309" t="str">
        <f>A7</f>
        <v>Cryotherapy</v>
      </c>
      <c r="R1" s="309">
        <f>VLOOKUP(Q1,$A$2:$E$9,5,FALSE)</f>
        <v>0.57477333333333336</v>
      </c>
      <c r="S1" s="309" t="str">
        <f>A8</f>
        <v>Alternative</v>
      </c>
      <c r="T1" s="309">
        <f>VLOOKUP(S1,$A$2:$E$9,5,FALSE)</f>
        <v>1</v>
      </c>
      <c r="U1" s="309" t="str">
        <f>A9</f>
        <v>Brachytherapy</v>
      </c>
      <c r="V1" s="309">
        <f>VLOOKUP(U1,$A$2:$E$9,5,FALSE)</f>
        <v>0.46857333333333334</v>
      </c>
    </row>
    <row r="2" spans="1:22" x14ac:dyDescent="0.2">
      <c r="A2" s="311" t="s">
        <v>2120</v>
      </c>
      <c r="B2" s="1">
        <f>Calculations!F222</f>
        <v>0.80421255577507866</v>
      </c>
      <c r="C2" s="1">
        <f>Calculations!G222</f>
        <v>0.66174586239816402</v>
      </c>
      <c r="D2" s="1">
        <f>Calculations!H222</f>
        <v>0.74087845870060653</v>
      </c>
      <c r="E2" s="312">
        <v>0.92325333333333337</v>
      </c>
      <c r="G2" s="309">
        <f>VLOOKUP(G1,$A$2:$E$9,2,FALSE)</f>
        <v>0.80421255577507866</v>
      </c>
      <c r="H2" s="309">
        <f>VLOOKUP(G1,$A$2:$E$9,3,FALSE)</f>
        <v>0.66174586239816402</v>
      </c>
      <c r="I2" s="309">
        <f>VLOOKUP(I1,$A$2:$E$9,2,FALSE)</f>
        <v>0.73517753392010443</v>
      </c>
      <c r="J2" s="309">
        <f>VLOOKUP(I1,$A$2:$E$9,3,FALSE)</f>
        <v>0.37344424638711049</v>
      </c>
      <c r="K2" s="309">
        <f>VLOOKUP(K1,$A$2:$E$9,2,FALSE)</f>
        <v>0.87877097611540944</v>
      </c>
      <c r="L2" s="309">
        <f>VLOOKUP(K1,$A$2:$E$9,3,FALSE)</f>
        <v>0.52687224669603538</v>
      </c>
      <c r="M2" s="309">
        <f>VLOOKUP(M1,$A$2:$E$9,2,FALSE)</f>
        <v>0.89200837176577963</v>
      </c>
      <c r="N2" s="309">
        <f>VLOOKUP(M1,$A$2:$E$9,3,FALSE)</f>
        <v>7.6303028859744382E-2</v>
      </c>
      <c r="O2" s="309">
        <f>VLOOKUP(O1,$A$2:$E$9,2,FALSE)</f>
        <v>0.44565696226776486</v>
      </c>
      <c r="P2" s="309">
        <f>VLOOKUP(O1,$A$2:$E$9,3,FALSE)</f>
        <v>1.0572687224669607E-2</v>
      </c>
      <c r="Q2" s="309">
        <f>VLOOKUP(Q1,$A$2:$E$9,2,FALSE)</f>
        <v>0.74513693837526751</v>
      </c>
      <c r="R2" s="309">
        <f>VLOOKUP(Q1,$A$2:$E$9,3,FALSE)</f>
        <v>0.47239353891336278</v>
      </c>
      <c r="S2" s="309">
        <f>VLOOKUP(S1,$A$2:$E$9,2,FALSE)</f>
        <v>0.862351185058434</v>
      </c>
      <c r="T2" s="309">
        <f>VLOOKUP(S1,$A$2:$E$9,3,FALSE)</f>
        <v>0.46020558002936873</v>
      </c>
      <c r="U2" s="309">
        <f>VLOOKUP(U1,$A$2:$E$9,2,FALSE)</f>
        <v>0.80056877862492559</v>
      </c>
      <c r="V2" s="309">
        <f>VLOOKUP(U1,$A$2:$E$9,3,FALSE)</f>
        <v>0.46629955947136575</v>
      </c>
    </row>
    <row r="3" spans="1:22" x14ac:dyDescent="0.2">
      <c r="A3" s="311" t="s">
        <v>2024</v>
      </c>
      <c r="B3" s="1">
        <f>Calculations!F223</f>
        <v>0.73517753392010443</v>
      </c>
      <c r="C3" s="1">
        <f>Calculations!G223</f>
        <v>0.37344424638711049</v>
      </c>
      <c r="D3" s="1">
        <f>Calculations!H223</f>
        <v>0.59162612028234618</v>
      </c>
      <c r="E3" s="312">
        <v>0.49184</v>
      </c>
      <c r="G3" s="1" t="s">
        <v>2091</v>
      </c>
      <c r="H3" s="1" t="s">
        <v>2406</v>
      </c>
      <c r="I3" s="1" t="s">
        <v>2091</v>
      </c>
      <c r="J3" s="1" t="s">
        <v>2406</v>
      </c>
      <c r="K3" s="1" t="s">
        <v>2091</v>
      </c>
      <c r="L3" s="1" t="s">
        <v>2406</v>
      </c>
      <c r="M3" s="1" t="s">
        <v>2091</v>
      </c>
      <c r="N3" s="1" t="s">
        <v>2406</v>
      </c>
      <c r="O3" s="1" t="s">
        <v>2091</v>
      </c>
      <c r="P3" s="1" t="s">
        <v>2406</v>
      </c>
      <c r="Q3" s="1" t="s">
        <v>2091</v>
      </c>
      <c r="R3" s="1" t="s">
        <v>2406</v>
      </c>
      <c r="S3" s="1" t="s">
        <v>2091</v>
      </c>
      <c r="T3" s="1" t="s">
        <v>2406</v>
      </c>
      <c r="U3" s="1" t="s">
        <v>2091</v>
      </c>
      <c r="V3" s="1" t="s">
        <v>2406</v>
      </c>
    </row>
    <row r="4" spans="1:22" x14ac:dyDescent="0.2">
      <c r="A4" s="311" t="s">
        <v>2121</v>
      </c>
      <c r="B4" s="1">
        <f>Calculations!F224</f>
        <v>0.87877097611540944</v>
      </c>
      <c r="C4" s="1">
        <f>Calculations!G224</f>
        <v>0.52687224669603538</v>
      </c>
      <c r="D4" s="1">
        <f>Calculations!H224</f>
        <v>0.679767798366534</v>
      </c>
      <c r="E4" s="312">
        <v>0.42846666666666666</v>
      </c>
      <c r="F4">
        <v>0</v>
      </c>
      <c r="G4">
        <f>H$1</f>
        <v>0.92325333333333337</v>
      </c>
      <c r="H4" s="309">
        <f>(G$2-H$2)/MAX($F:$F)*$F4+H$2</f>
        <v>0.66174586239816402</v>
      </c>
      <c r="I4" s="309">
        <f>J$1</f>
        <v>0.49184</v>
      </c>
      <c r="J4" s="309">
        <f>(I$2-J$2)/MAX($F:$F)*$F4+J$2</f>
        <v>0.37344424638711049</v>
      </c>
      <c r="K4" s="309">
        <f>L$1</f>
        <v>0.42846666666666666</v>
      </c>
      <c r="L4" s="309">
        <f>(K$2-L$2)/MAX($F:$F)*$F4+L$2</f>
        <v>0.52687224669603538</v>
      </c>
      <c r="M4" s="309">
        <f>N$1</f>
        <v>0.79273333333333329</v>
      </c>
      <c r="N4" s="309">
        <f>(M$2-N$2)/MAX($F:$F)*$F4+N$2</f>
        <v>7.6303028859744382E-2</v>
      </c>
      <c r="O4" s="309">
        <f>P$1</f>
        <v>0.54666666666666663</v>
      </c>
      <c r="P4" s="309">
        <f>(O$2-P$2)/MAX($F:$F)*$F4+P$2</f>
        <v>1.0572687224669607E-2</v>
      </c>
      <c r="Q4" s="309">
        <f>R$1</f>
        <v>0.57477333333333336</v>
      </c>
      <c r="R4" s="309">
        <f>(Q$2-R$2)/MAX($F:$F)*$F4+R$2</f>
        <v>0.47239353891336278</v>
      </c>
      <c r="S4" s="309">
        <f>T$1</f>
        <v>1</v>
      </c>
      <c r="T4" s="309">
        <f>(S$2-T$2)/MAX($F:$F)*$F4+T$2</f>
        <v>0.46020558002936873</v>
      </c>
      <c r="U4" s="309">
        <f>V$1</f>
        <v>0.46857333333333334</v>
      </c>
      <c r="V4" s="309">
        <f>(U$2-V$2)/MAX($F:$F)*$F4+V$2</f>
        <v>0.46629955947136575</v>
      </c>
    </row>
    <row r="5" spans="1:22" x14ac:dyDescent="0.2">
      <c r="A5" s="311" t="s">
        <v>2122</v>
      </c>
      <c r="B5" s="1">
        <f>Calculations!F225</f>
        <v>0.89200837176577963</v>
      </c>
      <c r="C5" s="1">
        <f>Calculations!G225</f>
        <v>7.6303028859744382E-2</v>
      </c>
      <c r="D5" s="1">
        <f>Calculations!H225</f>
        <v>0.73194988239894165</v>
      </c>
      <c r="E5" s="312">
        <v>0.79273333333333329</v>
      </c>
      <c r="F5" s="309">
        <f t="shared" ref="F5:F19" si="0">F4+1</f>
        <v>1</v>
      </c>
      <c r="G5" s="309">
        <f t="shared" ref="G5:I19" si="1">H$1</f>
        <v>0.92325333333333337</v>
      </c>
      <c r="H5" s="309">
        <f t="shared" ref="H5:J19" si="2">(G$2-H$2)/MAX($F:$F)*$F5+H$2</f>
        <v>0.66886919706700976</v>
      </c>
      <c r="I5" s="309">
        <f t="shared" si="1"/>
        <v>0.49184</v>
      </c>
      <c r="J5" s="309">
        <f t="shared" si="2"/>
        <v>0.39153091076376018</v>
      </c>
      <c r="K5" s="309">
        <f t="shared" ref="K5" si="3">L$1</f>
        <v>0.42846666666666666</v>
      </c>
      <c r="L5" s="309">
        <f t="shared" ref="L5" si="4">(K$2-L$2)/MAX($F:$F)*$F5+L$2</f>
        <v>0.54446718316700404</v>
      </c>
      <c r="M5" s="309">
        <f t="shared" ref="M5" si="5">N$1</f>
        <v>0.79273333333333329</v>
      </c>
      <c r="N5" s="309">
        <f t="shared" ref="N5" si="6">(M$2-N$2)/MAX($F:$F)*$F5+N$2</f>
        <v>0.11708829600504614</v>
      </c>
      <c r="O5" s="309">
        <f t="shared" ref="O5" si="7">P$1</f>
        <v>0.54666666666666663</v>
      </c>
      <c r="P5" s="309">
        <f t="shared" ref="P5" si="8">(O$2-P$2)/MAX($F:$F)*$F5+P$2</f>
        <v>3.232690097682437E-2</v>
      </c>
      <c r="Q5" s="309">
        <f t="shared" ref="Q5" si="9">R$1</f>
        <v>0.57477333333333336</v>
      </c>
      <c r="R5" s="309">
        <f t="shared" ref="R5" si="10">(Q$2-R$2)/MAX($F:$F)*$F5+R$2</f>
        <v>0.486030708886458</v>
      </c>
      <c r="S5" s="309">
        <f t="shared" ref="S5" si="11">T$1</f>
        <v>1</v>
      </c>
      <c r="T5" s="309">
        <f t="shared" ref="T5" si="12">(S$2-T$2)/MAX($F:$F)*$F5+T$2</f>
        <v>0.48031286028082198</v>
      </c>
      <c r="U5" s="309">
        <f t="shared" ref="U5" si="13">V$1</f>
        <v>0.46857333333333334</v>
      </c>
      <c r="V5" s="309">
        <f t="shared" ref="V5" si="14">(U$2-V$2)/MAX($F:$F)*$F5+V$2</f>
        <v>0.48301302042904376</v>
      </c>
    </row>
    <row r="6" spans="1:22" x14ac:dyDescent="0.2">
      <c r="A6" s="311" t="s">
        <v>2123</v>
      </c>
      <c r="B6" s="1">
        <f>Calculations!F226</f>
        <v>0.44565696226776486</v>
      </c>
      <c r="C6" s="1">
        <f>Calculations!G226</f>
        <v>1.0572687224669607E-2</v>
      </c>
      <c r="D6" s="1">
        <f>Calculations!H226</f>
        <v>0.13208018198243363</v>
      </c>
      <c r="E6" s="312">
        <v>0.54666666666666663</v>
      </c>
      <c r="F6" s="309">
        <f t="shared" si="0"/>
        <v>2</v>
      </c>
      <c r="G6" s="309">
        <f t="shared" si="1"/>
        <v>0.92325333333333337</v>
      </c>
      <c r="H6" s="309">
        <f t="shared" si="2"/>
        <v>0.6759925317358555</v>
      </c>
      <c r="I6" s="309">
        <f t="shared" si="1"/>
        <v>0.49184</v>
      </c>
      <c r="J6" s="309">
        <f t="shared" si="2"/>
        <v>0.40961757514040986</v>
      </c>
      <c r="K6" s="309">
        <f t="shared" ref="K6" si="15">L$1</f>
        <v>0.42846666666666666</v>
      </c>
      <c r="L6" s="309">
        <f t="shared" ref="L6" si="16">(K$2-L$2)/MAX($F:$F)*$F6+L$2</f>
        <v>0.56206211963797281</v>
      </c>
      <c r="M6" s="309">
        <f t="shared" ref="M6" si="17">N$1</f>
        <v>0.79273333333333329</v>
      </c>
      <c r="N6" s="309">
        <f t="shared" ref="N6" si="18">(M$2-N$2)/MAX($F:$F)*$F6+N$2</f>
        <v>0.1578735631503479</v>
      </c>
      <c r="O6" s="309">
        <f t="shared" ref="O6" si="19">P$1</f>
        <v>0.54666666666666663</v>
      </c>
      <c r="P6" s="309">
        <f t="shared" ref="P6" si="20">(O$2-P$2)/MAX($F:$F)*$F6+P$2</f>
        <v>5.4081114728979134E-2</v>
      </c>
      <c r="Q6" s="309">
        <f t="shared" ref="Q6" si="21">R$1</f>
        <v>0.57477333333333336</v>
      </c>
      <c r="R6" s="309">
        <f t="shared" ref="R6" si="22">(Q$2-R$2)/MAX($F:$F)*$F6+R$2</f>
        <v>0.49966787885955327</v>
      </c>
      <c r="S6" s="309">
        <f t="shared" ref="S6" si="23">T$1</f>
        <v>1</v>
      </c>
      <c r="T6" s="309">
        <f t="shared" ref="T6" si="24">(S$2-T$2)/MAX($F:$F)*$F6+T$2</f>
        <v>0.50042014053227524</v>
      </c>
      <c r="U6" s="309">
        <f t="shared" ref="U6" si="25">V$1</f>
        <v>0.46857333333333334</v>
      </c>
      <c r="V6" s="309">
        <f t="shared" ref="V6" si="26">(U$2-V$2)/MAX($F:$F)*$F6+V$2</f>
        <v>0.49972648138672171</v>
      </c>
    </row>
    <row r="7" spans="1:22" x14ac:dyDescent="0.2">
      <c r="A7" s="311" t="s">
        <v>2021</v>
      </c>
      <c r="B7" s="1">
        <f>Calculations!F227</f>
        <v>0.74513693837526751</v>
      </c>
      <c r="C7" s="1">
        <f>Calculations!G227</f>
        <v>0.47239353891336278</v>
      </c>
      <c r="D7" s="1">
        <f>Calculations!H227</f>
        <v>0.57677814760656454</v>
      </c>
      <c r="E7" s="312">
        <v>0.57477333333333336</v>
      </c>
      <c r="F7" s="309">
        <f t="shared" si="0"/>
        <v>3</v>
      </c>
      <c r="G7" s="309">
        <f t="shared" si="1"/>
        <v>0.92325333333333337</v>
      </c>
      <c r="H7" s="309">
        <f t="shared" si="2"/>
        <v>0.68311586640470123</v>
      </c>
      <c r="I7" s="309">
        <f t="shared" si="1"/>
        <v>0.49184</v>
      </c>
      <c r="J7" s="309">
        <f t="shared" si="2"/>
        <v>0.4277042395170596</v>
      </c>
      <c r="K7" s="309">
        <f t="shared" ref="K7" si="27">L$1</f>
        <v>0.42846666666666666</v>
      </c>
      <c r="L7" s="309">
        <f t="shared" ref="L7" si="28">(K$2-L$2)/MAX($F:$F)*$F7+L$2</f>
        <v>0.57965705610894147</v>
      </c>
      <c r="M7" s="309">
        <f t="shared" ref="M7" si="29">N$1</f>
        <v>0.79273333333333329</v>
      </c>
      <c r="N7" s="309">
        <f t="shared" ref="N7" si="30">(M$2-N$2)/MAX($F:$F)*$F7+N$2</f>
        <v>0.19865883029564968</v>
      </c>
      <c r="O7" s="309">
        <f t="shared" ref="O7" si="31">P$1</f>
        <v>0.54666666666666663</v>
      </c>
      <c r="P7" s="309">
        <f t="shared" ref="P7" si="32">(O$2-P$2)/MAX($F:$F)*$F7+P$2</f>
        <v>7.583532848113389E-2</v>
      </c>
      <c r="Q7" s="309">
        <f t="shared" ref="Q7" si="33">R$1</f>
        <v>0.57477333333333336</v>
      </c>
      <c r="R7" s="309">
        <f t="shared" ref="R7" si="34">(Q$2-R$2)/MAX($F:$F)*$F7+R$2</f>
        <v>0.51330504883264849</v>
      </c>
      <c r="S7" s="309">
        <f t="shared" ref="S7" si="35">T$1</f>
        <v>1</v>
      </c>
      <c r="T7" s="309">
        <f t="shared" ref="T7" si="36">(S$2-T$2)/MAX($F:$F)*$F7+T$2</f>
        <v>0.52052742078372849</v>
      </c>
      <c r="U7" s="309">
        <f t="shared" ref="U7" si="37">V$1</f>
        <v>0.46857333333333334</v>
      </c>
      <c r="V7" s="309">
        <f t="shared" ref="V7" si="38">(U$2-V$2)/MAX($F:$F)*$F7+V$2</f>
        <v>0.51643994234439972</v>
      </c>
    </row>
    <row r="8" spans="1:22" x14ac:dyDescent="0.2">
      <c r="A8" s="311" t="s">
        <v>2124</v>
      </c>
      <c r="B8" s="1">
        <f>Calculations!F228</f>
        <v>0.862351185058434</v>
      </c>
      <c r="C8" s="1">
        <f>Calculations!G228</f>
        <v>0.46020558002936873</v>
      </c>
      <c r="D8" s="1">
        <f>Calculations!H228</f>
        <v>0.63179994299489772</v>
      </c>
      <c r="E8" s="312">
        <v>1</v>
      </c>
      <c r="F8" s="309">
        <f t="shared" si="0"/>
        <v>4</v>
      </c>
      <c r="G8" s="309">
        <f t="shared" si="1"/>
        <v>0.92325333333333337</v>
      </c>
      <c r="H8" s="309">
        <f t="shared" si="2"/>
        <v>0.69023920107354697</v>
      </c>
      <c r="I8" s="309">
        <f t="shared" si="1"/>
        <v>0.49184</v>
      </c>
      <c r="J8" s="309">
        <f t="shared" si="2"/>
        <v>0.44579090389370929</v>
      </c>
      <c r="K8" s="309">
        <f t="shared" ref="K8" si="39">L$1</f>
        <v>0.42846666666666666</v>
      </c>
      <c r="L8" s="309">
        <f t="shared" ref="L8" si="40">(K$2-L$2)/MAX($F:$F)*$F8+L$2</f>
        <v>0.59725199257991024</v>
      </c>
      <c r="M8" s="309">
        <f t="shared" ref="M8" si="41">N$1</f>
        <v>0.79273333333333329</v>
      </c>
      <c r="N8" s="309">
        <f t="shared" ref="N8" si="42">(M$2-N$2)/MAX($F:$F)*$F8+N$2</f>
        <v>0.23944409744095144</v>
      </c>
      <c r="O8" s="309">
        <f t="shared" ref="O8" si="43">P$1</f>
        <v>0.54666666666666663</v>
      </c>
      <c r="P8" s="309">
        <f t="shared" ref="P8" si="44">(O$2-P$2)/MAX($F:$F)*$F8+P$2</f>
        <v>9.7589542233288668E-2</v>
      </c>
      <c r="Q8" s="309">
        <f t="shared" ref="Q8" si="45">R$1</f>
        <v>0.57477333333333336</v>
      </c>
      <c r="R8" s="309">
        <f t="shared" ref="R8" si="46">(Q$2-R$2)/MAX($F:$F)*$F8+R$2</f>
        <v>0.52694221880574377</v>
      </c>
      <c r="S8" s="309">
        <f t="shared" ref="S8" si="47">T$1</f>
        <v>1</v>
      </c>
      <c r="T8" s="309">
        <f t="shared" ref="T8" si="48">(S$2-T$2)/MAX($F:$F)*$F8+T$2</f>
        <v>0.54063470103518174</v>
      </c>
      <c r="U8" s="309">
        <f t="shared" ref="U8" si="49">V$1</f>
        <v>0.46857333333333334</v>
      </c>
      <c r="V8" s="309">
        <f t="shared" ref="V8" si="50">(U$2-V$2)/MAX($F:$F)*$F8+V$2</f>
        <v>0.53315340330207772</v>
      </c>
    </row>
    <row r="9" spans="1:22" x14ac:dyDescent="0.2">
      <c r="A9" s="311" t="s">
        <v>2016</v>
      </c>
      <c r="B9" s="1">
        <f>Calculations!F229</f>
        <v>0.80056877862492559</v>
      </c>
      <c r="C9" s="1">
        <f>Calculations!G229</f>
        <v>0.46629955947136575</v>
      </c>
      <c r="D9" s="1">
        <f>Calculations!H229</f>
        <v>0.61296399968917092</v>
      </c>
      <c r="E9" s="312">
        <v>0.46857333333333334</v>
      </c>
      <c r="F9" s="309">
        <f t="shared" si="0"/>
        <v>5</v>
      </c>
      <c r="G9" s="309">
        <f t="shared" si="1"/>
        <v>0.92325333333333337</v>
      </c>
      <c r="H9" s="309">
        <f t="shared" si="2"/>
        <v>0.69736253574239271</v>
      </c>
      <c r="I9" s="309">
        <f t="shared" si="1"/>
        <v>0.49184</v>
      </c>
      <c r="J9" s="309">
        <f t="shared" si="2"/>
        <v>0.46387756827035898</v>
      </c>
      <c r="K9" s="309">
        <f t="shared" ref="K9" si="51">L$1</f>
        <v>0.42846666666666666</v>
      </c>
      <c r="L9" s="309">
        <f t="shared" ref="L9" si="52">(K$2-L$2)/MAX($F:$F)*$F9+L$2</f>
        <v>0.6148469290508789</v>
      </c>
      <c r="M9" s="309">
        <f t="shared" ref="M9" si="53">N$1</f>
        <v>0.79273333333333329</v>
      </c>
      <c r="N9" s="309">
        <f t="shared" ref="N9" si="54">(M$2-N$2)/MAX($F:$F)*$F9+N$2</f>
        <v>0.28022936458625319</v>
      </c>
      <c r="O9" s="309">
        <f t="shared" ref="O9" si="55">P$1</f>
        <v>0.54666666666666663</v>
      </c>
      <c r="P9" s="309">
        <f t="shared" ref="P9" si="56">(O$2-P$2)/MAX($F:$F)*$F9+P$2</f>
        <v>0.11934375598544342</v>
      </c>
      <c r="Q9" s="309">
        <f t="shared" ref="Q9" si="57">R$1</f>
        <v>0.57477333333333336</v>
      </c>
      <c r="R9" s="309">
        <f t="shared" ref="R9" si="58">(Q$2-R$2)/MAX($F:$F)*$F9+R$2</f>
        <v>0.54057938877883893</v>
      </c>
      <c r="S9" s="309">
        <f t="shared" ref="S9" si="59">T$1</f>
        <v>1</v>
      </c>
      <c r="T9" s="309">
        <f t="shared" ref="T9" si="60">(S$2-T$2)/MAX($F:$F)*$F9+T$2</f>
        <v>0.56074198128663499</v>
      </c>
      <c r="U9" s="309">
        <f t="shared" ref="U9" si="61">V$1</f>
        <v>0.46857333333333334</v>
      </c>
      <c r="V9" s="309">
        <f t="shared" ref="V9" si="62">(U$2-V$2)/MAX($F:$F)*$F9+V$2</f>
        <v>0.54986686425975573</v>
      </c>
    </row>
    <row r="10" spans="1:22" x14ac:dyDescent="0.2">
      <c r="F10" s="309">
        <f t="shared" si="0"/>
        <v>6</v>
      </c>
      <c r="G10" s="309">
        <f t="shared" si="1"/>
        <v>0.92325333333333337</v>
      </c>
      <c r="H10" s="309">
        <f t="shared" si="2"/>
        <v>0.70448587041123845</v>
      </c>
      <c r="I10" s="309">
        <f t="shared" si="1"/>
        <v>0.49184</v>
      </c>
      <c r="J10" s="309">
        <f t="shared" si="2"/>
        <v>0.48196423264700866</v>
      </c>
      <c r="K10" s="309">
        <f t="shared" ref="K10" si="63">L$1</f>
        <v>0.42846666666666666</v>
      </c>
      <c r="L10" s="309">
        <f t="shared" ref="L10" si="64">(K$2-L$2)/MAX($F:$F)*$F10+L$2</f>
        <v>0.63244186552184756</v>
      </c>
      <c r="M10" s="309">
        <f t="shared" ref="M10" si="65">N$1</f>
        <v>0.79273333333333329</v>
      </c>
      <c r="N10" s="309">
        <f t="shared" ref="N10" si="66">(M$2-N$2)/MAX($F:$F)*$F10+N$2</f>
        <v>0.32101463173155498</v>
      </c>
      <c r="O10" s="309">
        <f t="shared" ref="O10" si="67">P$1</f>
        <v>0.54666666666666663</v>
      </c>
      <c r="P10" s="309">
        <f t="shared" ref="P10" si="68">(O$2-P$2)/MAX($F:$F)*$F10+P$2</f>
        <v>0.14109796973759819</v>
      </c>
      <c r="Q10" s="309">
        <f t="shared" ref="Q10" si="69">R$1</f>
        <v>0.57477333333333336</v>
      </c>
      <c r="R10" s="309">
        <f t="shared" ref="R10" si="70">(Q$2-R$2)/MAX($F:$F)*$F10+R$2</f>
        <v>0.55421655875193421</v>
      </c>
      <c r="S10" s="309">
        <f t="shared" ref="S10" si="71">T$1</f>
        <v>1</v>
      </c>
      <c r="T10" s="309">
        <f t="shared" ref="T10" si="72">(S$2-T$2)/MAX($F:$F)*$F10+T$2</f>
        <v>0.58084926153808825</v>
      </c>
      <c r="U10" s="309">
        <f t="shared" ref="U10" si="73">V$1</f>
        <v>0.46857333333333334</v>
      </c>
      <c r="V10" s="309">
        <f t="shared" ref="V10" si="74">(U$2-V$2)/MAX($F:$F)*$F10+V$2</f>
        <v>0.56658032521743373</v>
      </c>
    </row>
    <row r="11" spans="1:22" x14ac:dyDescent="0.2">
      <c r="F11" s="309">
        <f t="shared" si="0"/>
        <v>7</v>
      </c>
      <c r="G11" s="309">
        <f t="shared" si="1"/>
        <v>0.92325333333333337</v>
      </c>
      <c r="H11" s="309">
        <f t="shared" si="2"/>
        <v>0.71160920508008418</v>
      </c>
      <c r="I11" s="309">
        <f t="shared" si="1"/>
        <v>0.49184</v>
      </c>
      <c r="J11" s="309">
        <f t="shared" si="2"/>
        <v>0.50005089702365835</v>
      </c>
      <c r="K11" s="309">
        <f t="shared" ref="K11" si="75">L$1</f>
        <v>0.42846666666666666</v>
      </c>
      <c r="L11" s="309">
        <f t="shared" ref="L11" si="76">(K$2-L$2)/MAX($F:$F)*$F11+L$2</f>
        <v>0.65003680199281633</v>
      </c>
      <c r="M11" s="309">
        <f t="shared" ref="M11" si="77">N$1</f>
        <v>0.79273333333333329</v>
      </c>
      <c r="N11" s="309">
        <f t="shared" ref="N11" si="78">(M$2-N$2)/MAX($F:$F)*$F11+N$2</f>
        <v>0.36179989887685671</v>
      </c>
      <c r="O11" s="309">
        <f t="shared" ref="O11" si="79">P$1</f>
        <v>0.54666666666666663</v>
      </c>
      <c r="P11" s="309">
        <f t="shared" ref="P11" si="80">(O$2-P$2)/MAX($F:$F)*$F11+P$2</f>
        <v>0.16285218348975297</v>
      </c>
      <c r="Q11" s="309">
        <f t="shared" ref="Q11" si="81">R$1</f>
        <v>0.57477333333333336</v>
      </c>
      <c r="R11" s="309">
        <f t="shared" ref="R11" si="82">(Q$2-R$2)/MAX($F:$F)*$F11+R$2</f>
        <v>0.56785372872502948</v>
      </c>
      <c r="S11" s="309">
        <f t="shared" ref="S11" si="83">T$1</f>
        <v>1</v>
      </c>
      <c r="T11" s="309">
        <f t="shared" ref="T11" si="84">(S$2-T$2)/MAX($F:$F)*$F11+T$2</f>
        <v>0.60095654178954161</v>
      </c>
      <c r="U11" s="309">
        <f t="shared" ref="U11" si="85">V$1</f>
        <v>0.46857333333333334</v>
      </c>
      <c r="V11" s="309">
        <f t="shared" ref="V11" si="86">(U$2-V$2)/MAX($F:$F)*$F11+V$2</f>
        <v>0.58329378617511174</v>
      </c>
    </row>
    <row r="12" spans="1:22" x14ac:dyDescent="0.2">
      <c r="F12" s="309">
        <f t="shared" si="0"/>
        <v>8</v>
      </c>
      <c r="G12" s="309">
        <f t="shared" si="1"/>
        <v>0.92325333333333337</v>
      </c>
      <c r="H12" s="309">
        <f t="shared" si="2"/>
        <v>0.71873253974892992</v>
      </c>
      <c r="I12" s="309">
        <f t="shared" si="1"/>
        <v>0.49184</v>
      </c>
      <c r="J12" s="309">
        <f t="shared" si="2"/>
        <v>0.51813756140030809</v>
      </c>
      <c r="K12" s="309">
        <f t="shared" ref="K12" si="87">L$1</f>
        <v>0.42846666666666666</v>
      </c>
      <c r="L12" s="309">
        <f t="shared" ref="L12" si="88">(K$2-L$2)/MAX($F:$F)*$F12+L$2</f>
        <v>0.66763173846378498</v>
      </c>
      <c r="M12" s="309">
        <f t="shared" ref="M12" si="89">N$1</f>
        <v>0.79273333333333329</v>
      </c>
      <c r="N12" s="309">
        <f t="shared" ref="N12" si="90">(M$2-N$2)/MAX($F:$F)*$F12+N$2</f>
        <v>0.40258516602215849</v>
      </c>
      <c r="O12" s="309">
        <f t="shared" ref="O12" si="91">P$1</f>
        <v>0.54666666666666663</v>
      </c>
      <c r="P12" s="309">
        <f t="shared" ref="P12" si="92">(O$2-P$2)/MAX($F:$F)*$F12+P$2</f>
        <v>0.18460639724190772</v>
      </c>
      <c r="Q12" s="309">
        <f t="shared" ref="Q12" si="93">R$1</f>
        <v>0.57477333333333336</v>
      </c>
      <c r="R12" s="309">
        <f t="shared" ref="R12" si="94">(Q$2-R$2)/MAX($F:$F)*$F12+R$2</f>
        <v>0.58149089869812465</v>
      </c>
      <c r="S12" s="309">
        <f t="shared" ref="S12" si="95">T$1</f>
        <v>1</v>
      </c>
      <c r="T12" s="309">
        <f t="shared" ref="T12" si="96">(S$2-T$2)/MAX($F:$F)*$F12+T$2</f>
        <v>0.62106382204099486</v>
      </c>
      <c r="U12" s="309">
        <f t="shared" ref="U12" si="97">V$1</f>
        <v>0.46857333333333334</v>
      </c>
      <c r="V12" s="309">
        <f t="shared" ref="V12" si="98">(U$2-V$2)/MAX($F:$F)*$F12+V$2</f>
        <v>0.60000724713278974</v>
      </c>
    </row>
    <row r="13" spans="1:22" x14ac:dyDescent="0.2">
      <c r="F13" s="309">
        <f t="shared" si="0"/>
        <v>9</v>
      </c>
      <c r="G13" s="309">
        <f t="shared" si="1"/>
        <v>0.92325333333333337</v>
      </c>
      <c r="H13" s="309">
        <f t="shared" si="2"/>
        <v>0.72585587441777566</v>
      </c>
      <c r="I13" s="309">
        <f t="shared" si="1"/>
        <v>0.49184</v>
      </c>
      <c r="J13" s="309">
        <f t="shared" si="2"/>
        <v>0.53622422577695772</v>
      </c>
      <c r="K13" s="309">
        <f t="shared" ref="K13" si="99">L$1</f>
        <v>0.42846666666666666</v>
      </c>
      <c r="L13" s="309">
        <f t="shared" ref="L13" si="100">(K$2-L$2)/MAX($F:$F)*$F13+L$2</f>
        <v>0.68522667493475375</v>
      </c>
      <c r="M13" s="309">
        <f t="shared" ref="M13" si="101">N$1</f>
        <v>0.79273333333333329</v>
      </c>
      <c r="N13" s="309">
        <f t="shared" ref="N13" si="102">(M$2-N$2)/MAX($F:$F)*$F13+N$2</f>
        <v>0.44337043316746028</v>
      </c>
      <c r="O13" s="309">
        <f t="shared" ref="O13" si="103">P$1</f>
        <v>0.54666666666666663</v>
      </c>
      <c r="P13" s="309">
        <f t="shared" ref="P13" si="104">(O$2-P$2)/MAX($F:$F)*$F13+P$2</f>
        <v>0.20636061099406247</v>
      </c>
      <c r="Q13" s="309">
        <f t="shared" ref="Q13" si="105">R$1</f>
        <v>0.57477333333333336</v>
      </c>
      <c r="R13" s="309">
        <f t="shared" ref="R13" si="106">(Q$2-R$2)/MAX($F:$F)*$F13+R$2</f>
        <v>0.59512806867121992</v>
      </c>
      <c r="S13" s="309">
        <f t="shared" ref="S13" si="107">T$1</f>
        <v>1</v>
      </c>
      <c r="T13" s="309">
        <f t="shared" ref="T13" si="108">(S$2-T$2)/MAX($F:$F)*$F13+T$2</f>
        <v>0.64117110229244811</v>
      </c>
      <c r="U13" s="309">
        <f t="shared" ref="U13" si="109">V$1</f>
        <v>0.46857333333333334</v>
      </c>
      <c r="V13" s="309">
        <f t="shared" ref="V13" si="110">(U$2-V$2)/MAX($F:$F)*$F13+V$2</f>
        <v>0.61672070809046775</v>
      </c>
    </row>
    <row r="14" spans="1:22" x14ac:dyDescent="0.2">
      <c r="F14" s="309">
        <f t="shared" si="0"/>
        <v>10</v>
      </c>
      <c r="G14" s="309">
        <f t="shared" si="1"/>
        <v>0.92325333333333337</v>
      </c>
      <c r="H14" s="309">
        <f t="shared" si="2"/>
        <v>0.7329792090866214</v>
      </c>
      <c r="I14" s="309">
        <f t="shared" si="1"/>
        <v>0.49184</v>
      </c>
      <c r="J14" s="309">
        <f t="shared" si="2"/>
        <v>0.55431089015360746</v>
      </c>
      <c r="K14" s="309">
        <f t="shared" ref="K14" si="111">L$1</f>
        <v>0.42846666666666666</v>
      </c>
      <c r="L14" s="309">
        <f t="shared" ref="L14" si="112">(K$2-L$2)/MAX($F:$F)*$F14+L$2</f>
        <v>0.70282161140572241</v>
      </c>
      <c r="M14" s="309">
        <f t="shared" ref="M14" si="113">N$1</f>
        <v>0.79273333333333329</v>
      </c>
      <c r="N14" s="309">
        <f t="shared" ref="N14" si="114">(M$2-N$2)/MAX($F:$F)*$F14+N$2</f>
        <v>0.48415570031276201</v>
      </c>
      <c r="O14" s="309">
        <f t="shared" ref="O14" si="115">P$1</f>
        <v>0.54666666666666663</v>
      </c>
      <c r="P14" s="309">
        <f t="shared" ref="P14" si="116">(O$2-P$2)/MAX($F:$F)*$F14+P$2</f>
        <v>0.22811482474621725</v>
      </c>
      <c r="Q14" s="309">
        <f t="shared" ref="Q14" si="117">R$1</f>
        <v>0.57477333333333336</v>
      </c>
      <c r="R14" s="309">
        <f t="shared" ref="R14" si="118">(Q$2-R$2)/MAX($F:$F)*$F14+R$2</f>
        <v>0.6087652386443152</v>
      </c>
      <c r="S14" s="309">
        <f t="shared" ref="S14" si="119">T$1</f>
        <v>1</v>
      </c>
      <c r="T14" s="309">
        <f t="shared" ref="T14" si="120">(S$2-T$2)/MAX($F:$F)*$F14+T$2</f>
        <v>0.66127838254390137</v>
      </c>
      <c r="U14" s="309">
        <f t="shared" ref="U14" si="121">V$1</f>
        <v>0.46857333333333334</v>
      </c>
      <c r="V14" s="309">
        <f t="shared" ref="V14" si="122">(U$2-V$2)/MAX($F:$F)*$F14+V$2</f>
        <v>0.63343416904814565</v>
      </c>
    </row>
    <row r="15" spans="1:22" x14ac:dyDescent="0.2">
      <c r="F15" s="309">
        <f t="shared" si="0"/>
        <v>11</v>
      </c>
      <c r="G15" s="309">
        <f t="shared" si="1"/>
        <v>0.92325333333333337</v>
      </c>
      <c r="H15" s="309">
        <f t="shared" si="2"/>
        <v>0.74010254375546713</v>
      </c>
      <c r="I15" s="309">
        <f t="shared" si="1"/>
        <v>0.49184</v>
      </c>
      <c r="J15" s="309">
        <f t="shared" si="2"/>
        <v>0.57239755453025709</v>
      </c>
      <c r="K15" s="309">
        <f t="shared" ref="K15" si="123">L$1</f>
        <v>0.42846666666666666</v>
      </c>
      <c r="L15" s="309">
        <f t="shared" ref="L15" si="124">(K$2-L$2)/MAX($F:$F)*$F15+L$2</f>
        <v>0.72041654787669107</v>
      </c>
      <c r="M15" s="309">
        <f t="shared" ref="M15" si="125">N$1</f>
        <v>0.79273333333333329</v>
      </c>
      <c r="N15" s="309">
        <f t="shared" ref="N15" si="126">(M$2-N$2)/MAX($F:$F)*$F15+N$2</f>
        <v>0.52494096745806385</v>
      </c>
      <c r="O15" s="309">
        <f t="shared" ref="O15" si="127">P$1</f>
        <v>0.54666666666666663</v>
      </c>
      <c r="P15" s="309">
        <f t="shared" ref="P15" si="128">(O$2-P$2)/MAX($F:$F)*$F15+P$2</f>
        <v>0.24986903849837203</v>
      </c>
      <c r="Q15" s="309">
        <f t="shared" ref="Q15" si="129">R$1</f>
        <v>0.57477333333333336</v>
      </c>
      <c r="R15" s="309">
        <f t="shared" ref="R15" si="130">(Q$2-R$2)/MAX($F:$F)*$F15+R$2</f>
        <v>0.62240240861741036</v>
      </c>
      <c r="S15" s="309">
        <f t="shared" ref="S15" si="131">T$1</f>
        <v>1</v>
      </c>
      <c r="T15" s="309">
        <f t="shared" ref="T15" si="132">(S$2-T$2)/MAX($F:$F)*$F15+T$2</f>
        <v>0.68138566279535462</v>
      </c>
      <c r="U15" s="309">
        <f t="shared" ref="U15" si="133">V$1</f>
        <v>0.46857333333333334</v>
      </c>
      <c r="V15" s="309">
        <f t="shared" ref="V15" si="134">(U$2-V$2)/MAX($F:$F)*$F15+V$2</f>
        <v>0.65014763000582365</v>
      </c>
    </row>
    <row r="16" spans="1:22" x14ac:dyDescent="0.2">
      <c r="F16" s="309">
        <f t="shared" si="0"/>
        <v>12</v>
      </c>
      <c r="G16" s="309">
        <f t="shared" si="1"/>
        <v>0.92325333333333337</v>
      </c>
      <c r="H16" s="309">
        <f t="shared" si="2"/>
        <v>0.74722587842431287</v>
      </c>
      <c r="I16" s="309">
        <f t="shared" si="1"/>
        <v>0.49184</v>
      </c>
      <c r="J16" s="309">
        <f t="shared" si="2"/>
        <v>0.59048421890690683</v>
      </c>
      <c r="K16" s="309">
        <f t="shared" ref="K16" si="135">L$1</f>
        <v>0.42846666666666666</v>
      </c>
      <c r="L16" s="309">
        <f t="shared" ref="L16" si="136">(K$2-L$2)/MAX($F:$F)*$F16+L$2</f>
        <v>0.73801148434765984</v>
      </c>
      <c r="M16" s="309">
        <f t="shared" ref="M16" si="137">N$1</f>
        <v>0.79273333333333329</v>
      </c>
      <c r="N16" s="309">
        <f t="shared" ref="N16" si="138">(M$2-N$2)/MAX($F:$F)*$F16+N$2</f>
        <v>0.56572623460336557</v>
      </c>
      <c r="O16" s="309">
        <f t="shared" ref="O16" si="139">P$1</f>
        <v>0.54666666666666663</v>
      </c>
      <c r="P16" s="309">
        <f t="shared" ref="P16" si="140">(O$2-P$2)/MAX($F:$F)*$F16+P$2</f>
        <v>0.27162325225052675</v>
      </c>
      <c r="Q16" s="309">
        <f t="shared" ref="Q16" si="141">R$1</f>
        <v>0.57477333333333336</v>
      </c>
      <c r="R16" s="309">
        <f t="shared" ref="R16" si="142">(Q$2-R$2)/MAX($F:$F)*$F16+R$2</f>
        <v>0.63603957859050564</v>
      </c>
      <c r="S16" s="309">
        <f t="shared" ref="S16" si="143">T$1</f>
        <v>1</v>
      </c>
      <c r="T16" s="309">
        <f t="shared" ref="T16" si="144">(S$2-T$2)/MAX($F:$F)*$F16+T$2</f>
        <v>0.70149294304680787</v>
      </c>
      <c r="U16" s="309">
        <f t="shared" ref="U16" si="145">V$1</f>
        <v>0.46857333333333334</v>
      </c>
      <c r="V16" s="309">
        <f t="shared" ref="V16" si="146">(U$2-V$2)/MAX($F:$F)*$F16+V$2</f>
        <v>0.66686109096350166</v>
      </c>
    </row>
    <row r="17" spans="6:22" x14ac:dyDescent="0.2">
      <c r="F17" s="309">
        <f t="shared" si="0"/>
        <v>13</v>
      </c>
      <c r="G17" s="309">
        <f t="shared" si="1"/>
        <v>0.92325333333333337</v>
      </c>
      <c r="H17" s="309">
        <f t="shared" si="2"/>
        <v>0.7543492130931585</v>
      </c>
      <c r="I17" s="309">
        <f t="shared" si="1"/>
        <v>0.49184</v>
      </c>
      <c r="J17" s="309">
        <f t="shared" si="2"/>
        <v>0.60857088328355657</v>
      </c>
      <c r="K17" s="309">
        <f t="shared" ref="K17" si="147">L$1</f>
        <v>0.42846666666666666</v>
      </c>
      <c r="L17" s="309">
        <f t="shared" ref="L17" si="148">(K$2-L$2)/MAX($F:$F)*$F17+L$2</f>
        <v>0.7556064208186285</v>
      </c>
      <c r="M17" s="309">
        <f t="shared" ref="M17" si="149">N$1</f>
        <v>0.79273333333333329</v>
      </c>
      <c r="N17" s="309">
        <f t="shared" ref="N17" si="150">(M$2-N$2)/MAX($F:$F)*$F17+N$2</f>
        <v>0.6065115017486673</v>
      </c>
      <c r="O17" s="309">
        <f t="shared" ref="O17" si="151">P$1</f>
        <v>0.54666666666666663</v>
      </c>
      <c r="P17" s="309">
        <f t="shared" ref="P17" si="152">(O$2-P$2)/MAX($F:$F)*$F17+P$2</f>
        <v>0.2933774660026815</v>
      </c>
      <c r="Q17" s="309">
        <f t="shared" ref="Q17" si="153">R$1</f>
        <v>0.57477333333333336</v>
      </c>
      <c r="R17" s="309">
        <f t="shared" ref="R17" si="154">(Q$2-R$2)/MAX($F:$F)*$F17+R$2</f>
        <v>0.6496767485636008</v>
      </c>
      <c r="S17" s="309">
        <f t="shared" ref="S17" si="155">T$1</f>
        <v>1</v>
      </c>
      <c r="T17" s="309">
        <f t="shared" ref="T17" si="156">(S$2-T$2)/MAX($F:$F)*$F17+T$2</f>
        <v>0.72160022329826112</v>
      </c>
      <c r="U17" s="309">
        <f t="shared" ref="U17" si="157">V$1</f>
        <v>0.46857333333333334</v>
      </c>
      <c r="V17" s="309">
        <f t="shared" ref="V17" si="158">(U$2-V$2)/MAX($F:$F)*$F17+V$2</f>
        <v>0.68357455192117966</v>
      </c>
    </row>
    <row r="18" spans="6:22" x14ac:dyDescent="0.2">
      <c r="F18" s="309">
        <f t="shared" si="0"/>
        <v>14</v>
      </c>
      <c r="G18" s="309">
        <f t="shared" si="1"/>
        <v>0.92325333333333337</v>
      </c>
      <c r="H18" s="309">
        <f t="shared" si="2"/>
        <v>0.76147254776200424</v>
      </c>
      <c r="I18" s="309">
        <f t="shared" si="1"/>
        <v>0.49184</v>
      </c>
      <c r="J18" s="309">
        <f t="shared" si="2"/>
        <v>0.62665754766020632</v>
      </c>
      <c r="K18" s="309">
        <f t="shared" ref="K18:K24" si="159">L$1</f>
        <v>0.42846666666666666</v>
      </c>
      <c r="L18" s="309">
        <f t="shared" ref="L18" si="160">(K$2-L$2)/MAX($F:$F)*$F18+L$2</f>
        <v>0.77320135728959727</v>
      </c>
      <c r="M18" s="309">
        <f t="shared" ref="M18:M24" si="161">N$1</f>
        <v>0.79273333333333329</v>
      </c>
      <c r="N18" s="309">
        <f t="shared" ref="N18" si="162">(M$2-N$2)/MAX($F:$F)*$F18+N$2</f>
        <v>0.64729676889396903</v>
      </c>
      <c r="O18" s="309">
        <f t="shared" ref="O18:O24" si="163">P$1</f>
        <v>0.54666666666666663</v>
      </c>
      <c r="P18" s="309">
        <f t="shared" ref="P18" si="164">(O$2-P$2)/MAX($F:$F)*$F18+P$2</f>
        <v>0.3151316797548363</v>
      </c>
      <c r="Q18" s="309">
        <f t="shared" ref="Q18:Q24" si="165">R$1</f>
        <v>0.57477333333333336</v>
      </c>
      <c r="R18" s="309">
        <f t="shared" ref="R18" si="166">(Q$2-R$2)/MAX($F:$F)*$F18+R$2</f>
        <v>0.66331391853669608</v>
      </c>
      <c r="S18" s="309">
        <f t="shared" ref="S18:S24" si="167">T$1</f>
        <v>1</v>
      </c>
      <c r="T18" s="309">
        <f t="shared" ref="T18" si="168">(S$2-T$2)/MAX($F:$F)*$F18+T$2</f>
        <v>0.74170750354971449</v>
      </c>
      <c r="U18" s="309">
        <f t="shared" ref="U18:U24" si="169">V$1</f>
        <v>0.46857333333333334</v>
      </c>
      <c r="V18" s="309">
        <f t="shared" ref="V18" si="170">(U$2-V$2)/MAX($F:$F)*$F18+V$2</f>
        <v>0.70028801287885767</v>
      </c>
    </row>
    <row r="19" spans="6:22" x14ac:dyDescent="0.2">
      <c r="F19" s="309">
        <f t="shared" si="0"/>
        <v>15</v>
      </c>
      <c r="G19" s="309">
        <f t="shared" si="1"/>
        <v>0.92325333333333337</v>
      </c>
      <c r="H19" s="309">
        <f t="shared" si="2"/>
        <v>0.76859588243084997</v>
      </c>
      <c r="I19" s="309">
        <f t="shared" si="1"/>
        <v>0.49184</v>
      </c>
      <c r="J19" s="309">
        <f t="shared" si="2"/>
        <v>0.64474421203685595</v>
      </c>
      <c r="K19" s="309">
        <f t="shared" si="159"/>
        <v>0.42846666666666666</v>
      </c>
      <c r="L19" s="309">
        <f t="shared" ref="L19:L24" si="171">(K$2-L$2)/MAX($F:$F)*$F19+L$2</f>
        <v>0.79079629376056593</v>
      </c>
      <c r="M19" s="309">
        <f t="shared" si="161"/>
        <v>0.79273333333333329</v>
      </c>
      <c r="N19" s="309">
        <f t="shared" ref="N19:N24" si="172">(M$2-N$2)/MAX($F:$F)*$F19+N$2</f>
        <v>0.68808203603927087</v>
      </c>
      <c r="O19" s="309">
        <f t="shared" si="163"/>
        <v>0.54666666666666663</v>
      </c>
      <c r="P19" s="309">
        <f t="shared" ref="P19:P24" si="173">(O$2-P$2)/MAX($F:$F)*$F19+P$2</f>
        <v>0.33688589350699105</v>
      </c>
      <c r="Q19" s="309">
        <f t="shared" si="165"/>
        <v>0.57477333333333336</v>
      </c>
      <c r="R19" s="309">
        <f t="shared" ref="R19:R24" si="174">(Q$2-R$2)/MAX($F:$F)*$F19+R$2</f>
        <v>0.67695108850979135</v>
      </c>
      <c r="S19" s="309">
        <f t="shared" si="167"/>
        <v>1</v>
      </c>
      <c r="T19" s="309">
        <f t="shared" ref="T19:T24" si="175">(S$2-T$2)/MAX($F:$F)*$F19+T$2</f>
        <v>0.76181478380116774</v>
      </c>
      <c r="U19" s="309">
        <f t="shared" si="169"/>
        <v>0.46857333333333334</v>
      </c>
      <c r="V19" s="309">
        <f t="shared" ref="V19:V24" si="176">(U$2-V$2)/MAX($F:$F)*$F19+V$2</f>
        <v>0.71700147383653556</v>
      </c>
    </row>
    <row r="20" spans="6:22" x14ac:dyDescent="0.2">
      <c r="F20" s="309">
        <f t="shared" ref="F20:F24" si="177">F19+1</f>
        <v>16</v>
      </c>
      <c r="G20" s="309">
        <f t="shared" ref="G20" si="178">H$1</f>
        <v>0.92325333333333337</v>
      </c>
      <c r="H20" s="309">
        <f t="shared" ref="H20" si="179">(G$2-H$2)/MAX($F:$F)*$F20+H$2</f>
        <v>0.77571921709969571</v>
      </c>
      <c r="I20" s="309">
        <f t="shared" ref="I20" si="180">J$1</f>
        <v>0.49184</v>
      </c>
      <c r="J20" s="309">
        <f t="shared" ref="J20" si="181">(I$2-J$2)/MAX($F:$F)*$F20+J$2</f>
        <v>0.66283087641350558</v>
      </c>
      <c r="K20" s="309">
        <f t="shared" si="159"/>
        <v>0.42846666666666666</v>
      </c>
      <c r="L20" s="309">
        <f t="shared" si="171"/>
        <v>0.80839123023153459</v>
      </c>
      <c r="M20" s="309">
        <f t="shared" si="161"/>
        <v>0.79273333333333329</v>
      </c>
      <c r="N20" s="309">
        <f t="shared" si="172"/>
        <v>0.7288673031845726</v>
      </c>
      <c r="O20" s="309">
        <f t="shared" si="163"/>
        <v>0.54666666666666663</v>
      </c>
      <c r="P20" s="309">
        <f t="shared" si="173"/>
        <v>0.3586401072591458</v>
      </c>
      <c r="Q20" s="309">
        <f t="shared" si="165"/>
        <v>0.57477333333333336</v>
      </c>
      <c r="R20" s="309">
        <f t="shared" si="174"/>
        <v>0.69058825848288663</v>
      </c>
      <c r="S20" s="309">
        <f t="shared" si="167"/>
        <v>1</v>
      </c>
      <c r="T20" s="309">
        <f t="shared" si="175"/>
        <v>0.78192206405262099</v>
      </c>
      <c r="U20" s="309">
        <f t="shared" si="169"/>
        <v>0.46857333333333334</v>
      </c>
      <c r="V20" s="309">
        <f t="shared" si="176"/>
        <v>0.73371493479421357</v>
      </c>
    </row>
    <row r="21" spans="6:22" x14ac:dyDescent="0.2">
      <c r="F21" s="309">
        <f t="shared" si="177"/>
        <v>17</v>
      </c>
      <c r="G21" s="309">
        <f t="shared" ref="G21" si="182">H$1</f>
        <v>0.92325333333333337</v>
      </c>
      <c r="H21" s="309">
        <f t="shared" ref="H21" si="183">(G$2-H$2)/MAX($F:$F)*$F21+H$2</f>
        <v>0.78284255176854145</v>
      </c>
      <c r="I21" s="309">
        <f t="shared" ref="I21" si="184">J$1</f>
        <v>0.49184</v>
      </c>
      <c r="J21" s="309">
        <f t="shared" ref="J21" si="185">(I$2-J$2)/MAX($F:$F)*$F21+J$2</f>
        <v>0.68091754079015532</v>
      </c>
      <c r="K21" s="309">
        <f t="shared" si="159"/>
        <v>0.42846666666666666</v>
      </c>
      <c r="L21" s="309">
        <f t="shared" si="171"/>
        <v>0.82598616670250335</v>
      </c>
      <c r="M21" s="309">
        <f t="shared" si="161"/>
        <v>0.79273333333333329</v>
      </c>
      <c r="N21" s="309">
        <f t="shared" si="172"/>
        <v>0.76965257032987433</v>
      </c>
      <c r="O21" s="309">
        <f t="shared" si="163"/>
        <v>0.54666666666666663</v>
      </c>
      <c r="P21" s="309">
        <f t="shared" si="173"/>
        <v>0.38039432101130055</v>
      </c>
      <c r="Q21" s="309">
        <f t="shared" si="165"/>
        <v>0.57477333333333336</v>
      </c>
      <c r="R21" s="309">
        <f t="shared" si="174"/>
        <v>0.70422542845598179</v>
      </c>
      <c r="S21" s="309">
        <f t="shared" si="167"/>
        <v>1</v>
      </c>
      <c r="T21" s="309">
        <f t="shared" si="175"/>
        <v>0.80202934430407424</v>
      </c>
      <c r="U21" s="309">
        <f t="shared" si="169"/>
        <v>0.46857333333333334</v>
      </c>
      <c r="V21" s="309">
        <f t="shared" si="176"/>
        <v>0.75042839575189157</v>
      </c>
    </row>
    <row r="22" spans="6:22" x14ac:dyDescent="0.2">
      <c r="F22" s="309">
        <f t="shared" si="177"/>
        <v>18</v>
      </c>
      <c r="G22" s="309">
        <f t="shared" ref="G22" si="186">H$1</f>
        <v>0.92325333333333337</v>
      </c>
      <c r="H22" s="309">
        <f t="shared" ref="H22" si="187">(G$2-H$2)/MAX($F:$F)*$F22+H$2</f>
        <v>0.78996588643738719</v>
      </c>
      <c r="I22" s="309">
        <f t="shared" ref="I22" si="188">J$1</f>
        <v>0.49184</v>
      </c>
      <c r="J22" s="309">
        <f t="shared" ref="J22" si="189">(I$2-J$2)/MAX($F:$F)*$F22+J$2</f>
        <v>0.69900420516680506</v>
      </c>
      <c r="K22" s="309">
        <f t="shared" si="159"/>
        <v>0.42846666666666666</v>
      </c>
      <c r="L22" s="309">
        <f t="shared" si="171"/>
        <v>0.84358110317347212</v>
      </c>
      <c r="M22" s="309">
        <f t="shared" si="161"/>
        <v>0.79273333333333329</v>
      </c>
      <c r="N22" s="309">
        <f t="shared" si="172"/>
        <v>0.81043783747517617</v>
      </c>
      <c r="O22" s="309">
        <f t="shared" si="163"/>
        <v>0.54666666666666663</v>
      </c>
      <c r="P22" s="309">
        <f t="shared" si="173"/>
        <v>0.4021485347634553</v>
      </c>
      <c r="Q22" s="309">
        <f t="shared" si="165"/>
        <v>0.57477333333333336</v>
      </c>
      <c r="R22" s="309">
        <f t="shared" si="174"/>
        <v>0.71786259842907707</v>
      </c>
      <c r="S22" s="309">
        <f t="shared" si="167"/>
        <v>1</v>
      </c>
      <c r="T22" s="309">
        <f t="shared" si="175"/>
        <v>0.8221366245555275</v>
      </c>
      <c r="U22" s="309">
        <f t="shared" si="169"/>
        <v>0.46857333333333334</v>
      </c>
      <c r="V22" s="309">
        <f t="shared" si="176"/>
        <v>0.76714185670956958</v>
      </c>
    </row>
    <row r="23" spans="6:22" x14ac:dyDescent="0.2">
      <c r="F23" s="309">
        <f t="shared" si="177"/>
        <v>19</v>
      </c>
      <c r="G23" s="309">
        <f t="shared" ref="G23" si="190">H$1</f>
        <v>0.92325333333333337</v>
      </c>
      <c r="H23" s="309">
        <f t="shared" ref="H23" si="191">(G$2-H$2)/MAX($F:$F)*$F23+H$2</f>
        <v>0.79708922110623293</v>
      </c>
      <c r="I23" s="309">
        <f t="shared" ref="I23" si="192">J$1</f>
        <v>0.49184</v>
      </c>
      <c r="J23" s="309">
        <f t="shared" ref="J23" si="193">(I$2-J$2)/MAX($F:$F)*$F23+J$2</f>
        <v>0.7170908695434548</v>
      </c>
      <c r="K23" s="309">
        <f t="shared" si="159"/>
        <v>0.42846666666666666</v>
      </c>
      <c r="L23" s="309">
        <f t="shared" si="171"/>
        <v>0.86117603964444078</v>
      </c>
      <c r="M23" s="309">
        <f t="shared" si="161"/>
        <v>0.79273333333333329</v>
      </c>
      <c r="N23" s="309">
        <f t="shared" si="172"/>
        <v>0.8512231046204779</v>
      </c>
      <c r="O23" s="309">
        <f t="shared" si="163"/>
        <v>0.54666666666666663</v>
      </c>
      <c r="P23" s="309">
        <f t="shared" si="173"/>
        <v>0.42390274851561011</v>
      </c>
      <c r="Q23" s="309">
        <f t="shared" si="165"/>
        <v>0.57477333333333336</v>
      </c>
      <c r="R23" s="309">
        <f t="shared" si="174"/>
        <v>0.73149976840217223</v>
      </c>
      <c r="S23" s="309">
        <f t="shared" si="167"/>
        <v>1</v>
      </c>
      <c r="T23" s="309">
        <f t="shared" si="175"/>
        <v>0.84224390480698075</v>
      </c>
      <c r="U23" s="309">
        <f t="shared" si="169"/>
        <v>0.46857333333333334</v>
      </c>
      <c r="V23" s="309">
        <f t="shared" si="176"/>
        <v>0.78385531766724759</v>
      </c>
    </row>
    <row r="24" spans="6:22" x14ac:dyDescent="0.2">
      <c r="F24" s="309">
        <f t="shared" si="177"/>
        <v>20</v>
      </c>
      <c r="G24" s="309">
        <f t="shared" ref="G24" si="194">H$1</f>
        <v>0.92325333333333337</v>
      </c>
      <c r="H24" s="309">
        <f t="shared" ref="H24" si="195">(G$2-H$2)/MAX($F:$F)*$F24+H$2</f>
        <v>0.80421255577507866</v>
      </c>
      <c r="I24" s="309">
        <f t="shared" ref="I24" si="196">J$1</f>
        <v>0.49184</v>
      </c>
      <c r="J24" s="309">
        <f t="shared" ref="J24" si="197">(I$2-J$2)/MAX($F:$F)*$F24+J$2</f>
        <v>0.73517753392010443</v>
      </c>
      <c r="K24" s="309">
        <f t="shared" si="159"/>
        <v>0.42846666666666666</v>
      </c>
      <c r="L24" s="309">
        <f t="shared" si="171"/>
        <v>0.87877097611540944</v>
      </c>
      <c r="M24" s="309">
        <f t="shared" si="161"/>
        <v>0.79273333333333329</v>
      </c>
      <c r="N24" s="309">
        <f t="shared" si="172"/>
        <v>0.89200837176577963</v>
      </c>
      <c r="O24" s="309">
        <f t="shared" si="163"/>
        <v>0.54666666666666663</v>
      </c>
      <c r="P24" s="309">
        <f t="shared" si="173"/>
        <v>0.44565696226776486</v>
      </c>
      <c r="Q24" s="309">
        <f t="shared" si="165"/>
        <v>0.57477333333333336</v>
      </c>
      <c r="R24" s="309">
        <f t="shared" si="174"/>
        <v>0.74513693837526751</v>
      </c>
      <c r="S24" s="309">
        <f t="shared" si="167"/>
        <v>1</v>
      </c>
      <c r="T24" s="309">
        <f t="shared" si="175"/>
        <v>0.862351185058434</v>
      </c>
      <c r="U24" s="309">
        <f t="shared" si="169"/>
        <v>0.46857333333333334</v>
      </c>
      <c r="V24" s="309">
        <f t="shared" si="176"/>
        <v>0.80056877862492559</v>
      </c>
    </row>
    <row r="25" spans="6:22" x14ac:dyDescent="0.2">
      <c r="F25" s="309"/>
      <c r="G25" s="309"/>
      <c r="I25" s="309"/>
      <c r="K25" s="309"/>
      <c r="M25" s="309"/>
      <c r="O25" s="309"/>
      <c r="Q25" s="309"/>
      <c r="S25" s="309"/>
      <c r="U25" s="309"/>
      <c r="V25" s="309"/>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258"/>
  <sheetViews>
    <sheetView zoomScale="80" zoomScaleNormal="80" workbookViewId="0">
      <selection activeCell="D182" sqref="D182"/>
    </sheetView>
  </sheetViews>
  <sheetFormatPr defaultColWidth="8.85546875" defaultRowHeight="12.75" x14ac:dyDescent="0.2"/>
  <cols>
    <col min="1" max="2" width="8.85546875" style="1" customWidth="1"/>
    <col min="3" max="3" width="11.5703125" style="1" bestFit="1" customWidth="1"/>
    <col min="4" max="4" width="16" style="1" bestFit="1" customWidth="1"/>
    <col min="5" max="5" width="7" style="1" customWidth="1"/>
    <col min="6" max="6" width="9.42578125" style="1" bestFit="1" customWidth="1"/>
    <col min="7" max="7" width="9.85546875" style="1" bestFit="1" customWidth="1"/>
    <col min="8" max="8" width="6.42578125" style="1" bestFit="1" customWidth="1"/>
    <col min="9" max="9" width="7.28515625" style="1" customWidth="1"/>
    <col min="10" max="10" width="11.42578125" style="1" bestFit="1" customWidth="1"/>
    <col min="11" max="11" width="6.42578125" style="1" customWidth="1"/>
    <col min="12" max="12" width="8.28515625" style="1" customWidth="1"/>
    <col min="13" max="13" width="11.5703125" style="1" customWidth="1"/>
    <col min="14" max="16" width="6.42578125" style="1" bestFit="1" customWidth="1"/>
    <col min="17" max="17" width="8.85546875" style="1"/>
    <col min="18" max="18" width="13.5703125" style="1" customWidth="1"/>
    <col min="19" max="19" width="8.42578125" style="1" customWidth="1"/>
    <col min="20" max="20" width="17.140625" style="1" customWidth="1"/>
    <col min="21" max="21" width="10.42578125" style="1" customWidth="1"/>
    <col min="22" max="22" width="13.5703125" style="1" customWidth="1"/>
    <col min="23" max="23" width="11.85546875" style="1" customWidth="1"/>
    <col min="24" max="24" width="10.85546875" style="1" customWidth="1"/>
    <col min="25" max="25" width="13.5703125" style="1" bestFit="1" customWidth="1"/>
    <col min="26" max="16384" width="8.85546875" style="1"/>
  </cols>
  <sheetData>
    <row r="1" spans="3:20" s="155" customFormat="1" x14ac:dyDescent="0.2">
      <c r="C1" s="155" t="s">
        <v>2160</v>
      </c>
    </row>
    <row r="2" spans="3:20" x14ac:dyDescent="0.2">
      <c r="C2" s="156" t="s">
        <v>2161</v>
      </c>
      <c r="D2" s="157"/>
      <c r="E2" s="156" t="s">
        <v>2162</v>
      </c>
      <c r="F2" s="158"/>
      <c r="G2" s="158"/>
      <c r="H2" s="158"/>
      <c r="I2" s="157"/>
      <c r="J2" s="158" t="s">
        <v>2163</v>
      </c>
      <c r="K2" s="158"/>
      <c r="L2" s="158"/>
      <c r="M2" s="157"/>
    </row>
    <row r="3" spans="3:20" x14ac:dyDescent="0.2">
      <c r="C3" s="159" t="s">
        <v>2017</v>
      </c>
      <c r="D3" s="160"/>
      <c r="E3" s="159" t="s">
        <v>2164</v>
      </c>
      <c r="F3" s="161"/>
      <c r="G3" s="161"/>
      <c r="H3" s="161"/>
      <c r="I3" s="160"/>
      <c r="J3" s="161" t="s">
        <v>2120</v>
      </c>
      <c r="K3" s="161"/>
      <c r="L3" s="161"/>
      <c r="M3" s="160"/>
      <c r="Q3" s="1" t="s">
        <v>2120</v>
      </c>
      <c r="T3" s="1" t="s">
        <v>2165</v>
      </c>
    </row>
    <row r="4" spans="3:20" x14ac:dyDescent="0.2">
      <c r="C4" s="159" t="s">
        <v>2014</v>
      </c>
      <c r="D4" s="160"/>
      <c r="E4" s="159" t="s">
        <v>2166</v>
      </c>
      <c r="F4" s="161"/>
      <c r="G4" s="161"/>
      <c r="H4" s="161"/>
      <c r="I4" s="160"/>
      <c r="J4" s="161" t="s">
        <v>2024</v>
      </c>
      <c r="K4" s="161"/>
      <c r="L4" s="161"/>
      <c r="M4" s="160"/>
      <c r="Q4" s="1" t="s">
        <v>2024</v>
      </c>
    </row>
    <row r="5" spans="3:20" x14ac:dyDescent="0.2">
      <c r="C5" s="159" t="s">
        <v>2167</v>
      </c>
      <c r="D5" s="160"/>
      <c r="E5" s="159" t="s">
        <v>2015</v>
      </c>
      <c r="F5" s="161"/>
      <c r="G5" s="161"/>
      <c r="H5" s="161"/>
      <c r="I5" s="160"/>
      <c r="J5" s="161" t="s">
        <v>2121</v>
      </c>
      <c r="K5" s="161"/>
      <c r="L5" s="161"/>
      <c r="M5" s="160"/>
      <c r="Q5" s="1" t="s">
        <v>2121</v>
      </c>
    </row>
    <row r="6" spans="3:20" x14ac:dyDescent="0.2">
      <c r="C6" s="159" t="s">
        <v>2018</v>
      </c>
      <c r="D6" s="160"/>
      <c r="E6" s="159" t="s">
        <v>2168</v>
      </c>
      <c r="F6" s="161"/>
      <c r="G6" s="161"/>
      <c r="H6" s="161"/>
      <c r="I6" s="160"/>
      <c r="J6" s="161" t="s">
        <v>2122</v>
      </c>
      <c r="K6" s="161"/>
      <c r="L6" s="161"/>
      <c r="M6" s="160"/>
      <c r="Q6" s="1" t="s">
        <v>2122</v>
      </c>
    </row>
    <row r="7" spans="3:20" x14ac:dyDescent="0.2">
      <c r="C7" s="159" t="s">
        <v>2023</v>
      </c>
      <c r="D7" s="160"/>
      <c r="E7" s="159" t="s">
        <v>2123</v>
      </c>
      <c r="F7" s="161"/>
      <c r="G7" s="161"/>
      <c r="H7" s="161"/>
      <c r="I7" s="160"/>
      <c r="J7" s="161" t="s">
        <v>2123</v>
      </c>
      <c r="K7" s="161"/>
      <c r="L7" s="161"/>
      <c r="M7" s="160"/>
      <c r="Q7" s="1" t="s">
        <v>2123</v>
      </c>
    </row>
    <row r="8" spans="3:20" x14ac:dyDescent="0.2">
      <c r="C8" s="159" t="s">
        <v>2019</v>
      </c>
      <c r="D8" s="160"/>
      <c r="E8" s="159" t="s">
        <v>2169</v>
      </c>
      <c r="F8" s="161"/>
      <c r="G8" s="161"/>
      <c r="H8" s="161"/>
      <c r="I8" s="160"/>
      <c r="J8" s="161" t="s">
        <v>2122</v>
      </c>
      <c r="K8" s="161"/>
      <c r="L8" s="161"/>
      <c r="M8" s="160"/>
      <c r="Q8" s="1" t="s">
        <v>2021</v>
      </c>
    </row>
    <row r="9" spans="3:20" x14ac:dyDescent="0.2">
      <c r="C9" s="159" t="s">
        <v>2170</v>
      </c>
      <c r="D9" s="160"/>
      <c r="E9" s="159" t="s">
        <v>2016</v>
      </c>
      <c r="F9" s="161"/>
      <c r="G9" s="161"/>
      <c r="H9" s="161"/>
      <c r="I9" s="160"/>
      <c r="J9" s="161" t="s">
        <v>2016</v>
      </c>
      <c r="K9" s="161"/>
      <c r="L9" s="161"/>
      <c r="M9" s="160"/>
      <c r="Q9" s="1" t="s">
        <v>2124</v>
      </c>
    </row>
    <row r="10" spans="3:20" x14ac:dyDescent="0.2">
      <c r="C10" s="159" t="s">
        <v>2024</v>
      </c>
      <c r="D10" s="160"/>
      <c r="E10" s="159" t="s">
        <v>2024</v>
      </c>
      <c r="F10" s="161"/>
      <c r="G10" s="161"/>
      <c r="H10" s="161"/>
      <c r="I10" s="160"/>
      <c r="J10" s="161" t="s">
        <v>2024</v>
      </c>
      <c r="K10" s="161"/>
      <c r="L10" s="161"/>
      <c r="M10" s="160"/>
      <c r="Q10" s="162" t="s">
        <v>2016</v>
      </c>
    </row>
    <row r="11" spans="3:20" x14ac:dyDescent="0.2">
      <c r="C11" s="159" t="s">
        <v>2021</v>
      </c>
      <c r="D11" s="160"/>
      <c r="E11" s="159" t="s">
        <v>2021</v>
      </c>
      <c r="F11" s="161"/>
      <c r="G11" s="161"/>
      <c r="H11" s="161"/>
      <c r="I11" s="160"/>
      <c r="J11" s="161" t="s">
        <v>2021</v>
      </c>
      <c r="K11" s="161"/>
      <c r="L11" s="161"/>
      <c r="M11" s="160"/>
    </row>
    <row r="12" spans="3:20" x14ac:dyDescent="0.2">
      <c r="C12" s="159" t="s">
        <v>2171</v>
      </c>
      <c r="D12" s="160"/>
      <c r="E12" s="159" t="s">
        <v>2172</v>
      </c>
      <c r="F12" s="161"/>
      <c r="G12" s="161"/>
      <c r="H12" s="161"/>
      <c r="I12" s="160"/>
      <c r="J12" s="161" t="s">
        <v>2124</v>
      </c>
      <c r="K12" s="161"/>
      <c r="L12" s="161"/>
      <c r="M12" s="160"/>
    </row>
    <row r="13" spans="3:20" x14ac:dyDescent="0.2">
      <c r="C13" s="159" t="s">
        <v>2020</v>
      </c>
      <c r="D13" s="160"/>
      <c r="E13" s="159" t="s">
        <v>2173</v>
      </c>
      <c r="F13" s="161"/>
      <c r="G13" s="161"/>
      <c r="H13" s="161"/>
      <c r="I13" s="160"/>
      <c r="J13" s="161" t="s">
        <v>2122</v>
      </c>
      <c r="K13" s="161"/>
      <c r="L13" s="161"/>
      <c r="M13" s="160"/>
    </row>
    <row r="14" spans="3:20" x14ac:dyDescent="0.2">
      <c r="C14" s="159" t="s">
        <v>2022</v>
      </c>
      <c r="D14" s="160"/>
      <c r="E14" s="159" t="s">
        <v>2174</v>
      </c>
      <c r="F14" s="161"/>
      <c r="G14" s="161"/>
      <c r="H14" s="161"/>
      <c r="I14" s="160"/>
      <c r="J14" s="161" t="s">
        <v>2122</v>
      </c>
      <c r="K14" s="161"/>
      <c r="L14" s="161"/>
      <c r="M14" s="160"/>
    </row>
    <row r="16" spans="3:20" s="155" customFormat="1" x14ac:dyDescent="0.2">
      <c r="C16" s="155" t="s">
        <v>2261</v>
      </c>
      <c r="R16" s="155" t="s">
        <v>2261</v>
      </c>
    </row>
    <row r="17" spans="1:25" ht="13.5" thickBot="1" x14ac:dyDescent="0.25">
      <c r="C17" s="6" t="s">
        <v>2181</v>
      </c>
      <c r="E17" s="6"/>
      <c r="F17" s="6"/>
      <c r="G17" s="6"/>
      <c r="H17" s="6"/>
      <c r="I17" s="6"/>
      <c r="J17" s="6"/>
      <c r="K17" s="6"/>
      <c r="L17" s="6"/>
      <c r="M17" s="6"/>
      <c r="N17" s="6"/>
      <c r="O17" s="6"/>
      <c r="P17" s="6"/>
      <c r="R17" s="6" t="s">
        <v>2181</v>
      </c>
    </row>
    <row r="18" spans="1:25" ht="28.5" customHeight="1" x14ac:dyDescent="0.2">
      <c r="A18" s="1" t="s">
        <v>2175</v>
      </c>
      <c r="B18" s="1" t="s">
        <v>2176</v>
      </c>
      <c r="C18" s="163" t="s">
        <v>2177</v>
      </c>
      <c r="D18" s="164" t="s">
        <v>2029</v>
      </c>
      <c r="E18" s="164" t="s">
        <v>2017</v>
      </c>
      <c r="F18" s="164" t="s">
        <v>2014</v>
      </c>
      <c r="G18" s="164" t="s">
        <v>2167</v>
      </c>
      <c r="H18" s="164" t="s">
        <v>2018</v>
      </c>
      <c r="I18" s="164" t="s">
        <v>2023</v>
      </c>
      <c r="J18" s="164" t="s">
        <v>2019</v>
      </c>
      <c r="K18" s="164" t="s">
        <v>2170</v>
      </c>
      <c r="L18" s="164" t="s">
        <v>2024</v>
      </c>
      <c r="M18" s="164" t="s">
        <v>2021</v>
      </c>
      <c r="N18" s="164" t="s">
        <v>2171</v>
      </c>
      <c r="O18" s="165" t="s">
        <v>2020</v>
      </c>
      <c r="P18" s="166" t="s">
        <v>2022</v>
      </c>
      <c r="R18" s="167" t="s">
        <v>2120</v>
      </c>
      <c r="S18" s="167" t="s">
        <v>2024</v>
      </c>
      <c r="T18" s="167" t="s">
        <v>2121</v>
      </c>
      <c r="U18" s="167" t="s">
        <v>2122</v>
      </c>
      <c r="V18" s="167" t="s">
        <v>2123</v>
      </c>
      <c r="W18" s="167" t="s">
        <v>2021</v>
      </c>
      <c r="X18" s="167" t="s">
        <v>2124</v>
      </c>
      <c r="Y18" s="168" t="s">
        <v>2016</v>
      </c>
    </row>
    <row r="19" spans="1:25" x14ac:dyDescent="0.2">
      <c r="A19" s="1">
        <v>0</v>
      </c>
      <c r="B19" s="1">
        <v>44</v>
      </c>
      <c r="C19" s="169" t="s">
        <v>2262</v>
      </c>
      <c r="D19" s="4" t="s">
        <v>2152</v>
      </c>
      <c r="E19" s="4">
        <v>0</v>
      </c>
      <c r="F19" s="4">
        <v>4</v>
      </c>
      <c r="G19" s="4">
        <v>1</v>
      </c>
      <c r="H19" s="4">
        <v>0</v>
      </c>
      <c r="I19" s="4">
        <v>0</v>
      </c>
      <c r="J19" s="4">
        <v>0</v>
      </c>
      <c r="K19" s="4">
        <v>0</v>
      </c>
      <c r="L19" s="4">
        <v>8</v>
      </c>
      <c r="M19" s="4">
        <v>0</v>
      </c>
      <c r="N19" s="4">
        <v>0</v>
      </c>
      <c r="O19" s="4">
        <v>0</v>
      </c>
      <c r="P19" s="170">
        <v>0</v>
      </c>
      <c r="R19" s="4">
        <v>0</v>
      </c>
      <c r="S19" s="4">
        <v>12</v>
      </c>
      <c r="T19" s="4">
        <v>1</v>
      </c>
      <c r="U19" s="4">
        <v>0</v>
      </c>
      <c r="V19" s="4">
        <v>0</v>
      </c>
      <c r="W19" s="4">
        <v>0</v>
      </c>
      <c r="X19" s="4">
        <v>0</v>
      </c>
      <c r="Y19" s="170">
        <v>0</v>
      </c>
    </row>
    <row r="20" spans="1:25" x14ac:dyDescent="0.2">
      <c r="A20" s="1">
        <v>0</v>
      </c>
      <c r="B20" s="1">
        <v>44</v>
      </c>
      <c r="C20" s="169" t="s">
        <v>2262</v>
      </c>
      <c r="D20" s="4" t="s">
        <v>2153</v>
      </c>
      <c r="E20" s="4">
        <v>2</v>
      </c>
      <c r="F20" s="4">
        <v>8</v>
      </c>
      <c r="G20" s="4">
        <v>0</v>
      </c>
      <c r="H20" s="4">
        <v>1</v>
      </c>
      <c r="I20" s="4">
        <v>0</v>
      </c>
      <c r="J20" s="4">
        <v>2</v>
      </c>
      <c r="K20" s="4">
        <v>0</v>
      </c>
      <c r="L20" s="4">
        <v>3</v>
      </c>
      <c r="M20" s="4">
        <v>0</v>
      </c>
      <c r="N20" s="4">
        <v>0</v>
      </c>
      <c r="O20" s="4">
        <v>0</v>
      </c>
      <c r="P20" s="170">
        <v>0</v>
      </c>
      <c r="R20" s="4">
        <v>2</v>
      </c>
      <c r="S20" s="4">
        <v>11</v>
      </c>
      <c r="T20" s="4">
        <v>0</v>
      </c>
      <c r="U20" s="4">
        <v>3</v>
      </c>
      <c r="V20" s="4">
        <v>0</v>
      </c>
      <c r="W20" s="4">
        <v>0</v>
      </c>
      <c r="X20" s="4">
        <v>0</v>
      </c>
      <c r="Y20" s="170">
        <v>0</v>
      </c>
    </row>
    <row r="21" spans="1:25" x14ac:dyDescent="0.2">
      <c r="A21" s="1">
        <v>0</v>
      </c>
      <c r="B21" s="1">
        <v>44</v>
      </c>
      <c r="C21" s="169" t="s">
        <v>2262</v>
      </c>
      <c r="D21" s="4" t="s">
        <v>2154</v>
      </c>
      <c r="E21" s="4">
        <v>1</v>
      </c>
      <c r="F21" s="4">
        <v>0</v>
      </c>
      <c r="G21" s="4">
        <v>0</v>
      </c>
      <c r="H21" s="4">
        <v>0</v>
      </c>
      <c r="I21" s="4">
        <v>0</v>
      </c>
      <c r="J21" s="4">
        <v>0</v>
      </c>
      <c r="K21" s="4">
        <v>0</v>
      </c>
      <c r="L21" s="4">
        <v>0</v>
      </c>
      <c r="M21" s="4">
        <v>0</v>
      </c>
      <c r="N21" s="4">
        <v>0</v>
      </c>
      <c r="O21" s="4">
        <v>0</v>
      </c>
      <c r="P21" s="170">
        <v>0</v>
      </c>
      <c r="R21" s="4">
        <v>1</v>
      </c>
      <c r="S21" s="4">
        <v>0</v>
      </c>
      <c r="T21" s="4">
        <v>0</v>
      </c>
      <c r="U21" s="4">
        <v>0</v>
      </c>
      <c r="V21" s="4">
        <v>0</v>
      </c>
      <c r="W21" s="4">
        <v>0</v>
      </c>
      <c r="X21" s="4">
        <v>0</v>
      </c>
      <c r="Y21" s="170">
        <v>0</v>
      </c>
    </row>
    <row r="22" spans="1:25" x14ac:dyDescent="0.2">
      <c r="A22" s="1">
        <v>0</v>
      </c>
      <c r="B22" s="1">
        <v>44</v>
      </c>
      <c r="C22" s="169" t="s">
        <v>2262</v>
      </c>
      <c r="D22" s="4" t="s">
        <v>2155</v>
      </c>
      <c r="E22" s="4">
        <v>5</v>
      </c>
      <c r="F22" s="4">
        <v>1</v>
      </c>
      <c r="G22" s="4">
        <v>0</v>
      </c>
      <c r="H22" s="4">
        <v>1</v>
      </c>
      <c r="I22" s="4">
        <v>0</v>
      </c>
      <c r="J22" s="4">
        <v>0</v>
      </c>
      <c r="K22" s="4">
        <v>0</v>
      </c>
      <c r="L22" s="4">
        <v>0</v>
      </c>
      <c r="M22" s="4">
        <v>0</v>
      </c>
      <c r="N22" s="4">
        <v>0</v>
      </c>
      <c r="O22" s="4">
        <v>0</v>
      </c>
      <c r="P22" s="170">
        <v>0</v>
      </c>
      <c r="R22" s="4">
        <v>5</v>
      </c>
      <c r="S22" s="4">
        <v>1</v>
      </c>
      <c r="T22" s="4">
        <v>0</v>
      </c>
      <c r="U22" s="4">
        <v>1</v>
      </c>
      <c r="V22" s="4">
        <v>0</v>
      </c>
      <c r="W22" s="4">
        <v>0</v>
      </c>
      <c r="X22" s="4">
        <v>0</v>
      </c>
      <c r="Y22" s="170">
        <v>0</v>
      </c>
    </row>
    <row r="23" spans="1:25" x14ac:dyDescent="0.2">
      <c r="A23" s="1">
        <v>0</v>
      </c>
      <c r="B23" s="1">
        <v>44</v>
      </c>
      <c r="C23" s="171" t="s">
        <v>2262</v>
      </c>
      <c r="D23" s="103" t="s">
        <v>2178</v>
      </c>
      <c r="E23" s="4">
        <v>0</v>
      </c>
      <c r="F23" s="4">
        <v>0</v>
      </c>
      <c r="G23" s="4">
        <v>0</v>
      </c>
      <c r="H23" s="4">
        <v>0</v>
      </c>
      <c r="I23" s="4">
        <v>0</v>
      </c>
      <c r="J23" s="4">
        <v>0</v>
      </c>
      <c r="K23" s="4">
        <v>0</v>
      </c>
      <c r="L23" s="4">
        <v>0</v>
      </c>
      <c r="M23" s="4">
        <v>0</v>
      </c>
      <c r="N23" s="4">
        <v>0</v>
      </c>
      <c r="O23" s="4">
        <v>0</v>
      </c>
      <c r="P23" s="170">
        <v>0</v>
      </c>
      <c r="R23" s="4">
        <v>0</v>
      </c>
      <c r="S23" s="4">
        <v>0</v>
      </c>
      <c r="T23" s="4">
        <v>0</v>
      </c>
      <c r="U23" s="4">
        <v>0</v>
      </c>
      <c r="V23" s="4">
        <v>0</v>
      </c>
      <c r="W23" s="4">
        <v>0</v>
      </c>
      <c r="X23" s="4">
        <v>0</v>
      </c>
      <c r="Y23" s="170">
        <v>0</v>
      </c>
    </row>
    <row r="24" spans="1:25" ht="13.5" thickBot="1" x14ac:dyDescent="0.25">
      <c r="A24" s="1">
        <v>0</v>
      </c>
      <c r="B24" s="1">
        <v>44</v>
      </c>
      <c r="C24" s="172" t="s">
        <v>2262</v>
      </c>
      <c r="D24" s="173" t="s">
        <v>2179</v>
      </c>
      <c r="E24" s="173">
        <v>8</v>
      </c>
      <c r="F24" s="173">
        <v>13</v>
      </c>
      <c r="G24" s="173">
        <v>1</v>
      </c>
      <c r="H24" s="173">
        <v>2</v>
      </c>
      <c r="I24" s="173">
        <v>0</v>
      </c>
      <c r="J24" s="173">
        <v>2</v>
      </c>
      <c r="K24" s="173">
        <v>0</v>
      </c>
      <c r="L24" s="173">
        <v>11</v>
      </c>
      <c r="M24" s="173">
        <v>0</v>
      </c>
      <c r="N24" s="173">
        <v>0</v>
      </c>
      <c r="O24" s="173">
        <v>0</v>
      </c>
      <c r="P24" s="174">
        <v>0</v>
      </c>
      <c r="R24" s="173">
        <v>8</v>
      </c>
      <c r="S24" s="173">
        <v>24</v>
      </c>
      <c r="T24" s="173">
        <v>1</v>
      </c>
      <c r="U24" s="173">
        <v>4</v>
      </c>
      <c r="V24" s="173">
        <v>0</v>
      </c>
      <c r="W24" s="173">
        <v>0</v>
      </c>
      <c r="X24" s="173">
        <v>0</v>
      </c>
      <c r="Y24" s="174">
        <v>0</v>
      </c>
    </row>
    <row r="25" spans="1:25" x14ac:dyDescent="0.2">
      <c r="A25" s="1">
        <v>45</v>
      </c>
      <c r="B25" s="1">
        <v>49</v>
      </c>
      <c r="C25" s="169" t="s">
        <v>2263</v>
      </c>
      <c r="D25" s="4" t="s">
        <v>2152</v>
      </c>
      <c r="E25" s="4">
        <v>0</v>
      </c>
      <c r="F25" s="4">
        <v>22</v>
      </c>
      <c r="G25" s="4">
        <v>6</v>
      </c>
      <c r="H25" s="4">
        <v>2</v>
      </c>
      <c r="I25" s="4">
        <v>0</v>
      </c>
      <c r="J25" s="4">
        <v>5</v>
      </c>
      <c r="K25" s="4">
        <v>2</v>
      </c>
      <c r="L25" s="4">
        <v>12</v>
      </c>
      <c r="M25" s="4">
        <v>0</v>
      </c>
      <c r="N25" s="4">
        <v>0</v>
      </c>
      <c r="O25" s="4">
        <v>1</v>
      </c>
      <c r="P25" s="170">
        <v>0</v>
      </c>
      <c r="R25" s="4">
        <v>0</v>
      </c>
      <c r="S25" s="4">
        <v>34</v>
      </c>
      <c r="T25" s="4">
        <v>6</v>
      </c>
      <c r="U25" s="4">
        <v>8</v>
      </c>
      <c r="V25" s="4">
        <v>0</v>
      </c>
      <c r="W25" s="4">
        <v>0</v>
      </c>
      <c r="X25" s="4">
        <v>0</v>
      </c>
      <c r="Y25" s="170">
        <v>2</v>
      </c>
    </row>
    <row r="26" spans="1:25" x14ac:dyDescent="0.2">
      <c r="A26" s="1">
        <v>45</v>
      </c>
      <c r="B26" s="1">
        <v>49</v>
      </c>
      <c r="C26" s="169" t="s">
        <v>2263</v>
      </c>
      <c r="D26" s="4" t="s">
        <v>2153</v>
      </c>
      <c r="E26" s="4">
        <v>3</v>
      </c>
      <c r="F26" s="4">
        <v>12</v>
      </c>
      <c r="G26" s="4">
        <v>3</v>
      </c>
      <c r="H26" s="4">
        <v>2</v>
      </c>
      <c r="I26" s="4">
        <v>0</v>
      </c>
      <c r="J26" s="4">
        <v>2</v>
      </c>
      <c r="K26" s="4">
        <v>1</v>
      </c>
      <c r="L26" s="4">
        <v>5</v>
      </c>
      <c r="M26" s="4">
        <v>0</v>
      </c>
      <c r="N26" s="4">
        <v>0</v>
      </c>
      <c r="O26" s="4">
        <v>1</v>
      </c>
      <c r="P26" s="170">
        <v>0</v>
      </c>
      <c r="R26" s="4">
        <v>3</v>
      </c>
      <c r="S26" s="4">
        <v>17</v>
      </c>
      <c r="T26" s="4">
        <v>3</v>
      </c>
      <c r="U26" s="4">
        <v>5</v>
      </c>
      <c r="V26" s="4">
        <v>0</v>
      </c>
      <c r="W26" s="4">
        <v>0</v>
      </c>
      <c r="X26" s="4">
        <v>0</v>
      </c>
      <c r="Y26" s="170">
        <v>1</v>
      </c>
    </row>
    <row r="27" spans="1:25" x14ac:dyDescent="0.2">
      <c r="A27" s="1">
        <v>45</v>
      </c>
      <c r="B27" s="1">
        <v>49</v>
      </c>
      <c r="C27" s="169" t="s">
        <v>2263</v>
      </c>
      <c r="D27" s="4" t="s">
        <v>2154</v>
      </c>
      <c r="E27" s="4">
        <v>3</v>
      </c>
      <c r="F27" s="4">
        <v>0</v>
      </c>
      <c r="G27" s="4">
        <v>0</v>
      </c>
      <c r="H27" s="4">
        <v>2</v>
      </c>
      <c r="I27" s="4">
        <v>0</v>
      </c>
      <c r="J27" s="4">
        <v>0</v>
      </c>
      <c r="K27" s="4">
        <v>0</v>
      </c>
      <c r="L27" s="4">
        <v>1</v>
      </c>
      <c r="M27" s="4">
        <v>0</v>
      </c>
      <c r="N27" s="4">
        <v>0</v>
      </c>
      <c r="O27" s="4">
        <v>0</v>
      </c>
      <c r="P27" s="170">
        <v>0</v>
      </c>
      <c r="R27" s="4">
        <v>3</v>
      </c>
      <c r="S27" s="4">
        <v>1</v>
      </c>
      <c r="T27" s="4">
        <v>0</v>
      </c>
      <c r="U27" s="4">
        <v>2</v>
      </c>
      <c r="V27" s="4">
        <v>0</v>
      </c>
      <c r="W27" s="4">
        <v>0</v>
      </c>
      <c r="X27" s="4">
        <v>0</v>
      </c>
      <c r="Y27" s="170">
        <v>0</v>
      </c>
    </row>
    <row r="28" spans="1:25" x14ac:dyDescent="0.2">
      <c r="A28" s="1">
        <v>45</v>
      </c>
      <c r="B28" s="1">
        <v>49</v>
      </c>
      <c r="C28" s="169" t="s">
        <v>2263</v>
      </c>
      <c r="D28" s="4" t="s">
        <v>2155</v>
      </c>
      <c r="E28" s="4">
        <v>4</v>
      </c>
      <c r="F28" s="4">
        <v>0</v>
      </c>
      <c r="G28" s="4">
        <v>0</v>
      </c>
      <c r="H28" s="4">
        <v>0</v>
      </c>
      <c r="I28" s="4">
        <v>1</v>
      </c>
      <c r="J28" s="4">
        <v>0</v>
      </c>
      <c r="K28" s="4">
        <v>0</v>
      </c>
      <c r="L28" s="4">
        <v>0</v>
      </c>
      <c r="M28" s="4">
        <v>0</v>
      </c>
      <c r="N28" s="4">
        <v>0</v>
      </c>
      <c r="O28" s="4">
        <v>0</v>
      </c>
      <c r="P28" s="170">
        <v>0</v>
      </c>
      <c r="R28" s="4">
        <v>4</v>
      </c>
      <c r="S28" s="4">
        <v>0</v>
      </c>
      <c r="T28" s="4">
        <v>0</v>
      </c>
      <c r="U28" s="4">
        <v>0</v>
      </c>
      <c r="V28" s="4">
        <v>1</v>
      </c>
      <c r="W28" s="4">
        <v>0</v>
      </c>
      <c r="X28" s="4">
        <v>0</v>
      </c>
      <c r="Y28" s="170">
        <v>0</v>
      </c>
    </row>
    <row r="29" spans="1:25" x14ac:dyDescent="0.2">
      <c r="A29" s="1">
        <v>45</v>
      </c>
      <c r="B29" s="1">
        <v>49</v>
      </c>
      <c r="C29" s="171" t="s">
        <v>2263</v>
      </c>
      <c r="D29" s="103" t="s">
        <v>2178</v>
      </c>
      <c r="E29" s="4">
        <v>0</v>
      </c>
      <c r="F29" s="4">
        <v>0</v>
      </c>
      <c r="G29" s="4">
        <v>0</v>
      </c>
      <c r="H29" s="4">
        <v>0</v>
      </c>
      <c r="I29" s="4">
        <v>0</v>
      </c>
      <c r="J29" s="4">
        <v>0</v>
      </c>
      <c r="K29" s="4">
        <v>0</v>
      </c>
      <c r="L29" s="4">
        <v>1</v>
      </c>
      <c r="M29" s="4">
        <v>0</v>
      </c>
      <c r="N29" s="4">
        <v>0</v>
      </c>
      <c r="O29" s="4">
        <v>0</v>
      </c>
      <c r="P29" s="170">
        <v>0</v>
      </c>
      <c r="R29" s="4">
        <v>0</v>
      </c>
      <c r="S29" s="4">
        <v>1</v>
      </c>
      <c r="T29" s="4">
        <v>0</v>
      </c>
      <c r="U29" s="4">
        <v>0</v>
      </c>
      <c r="V29" s="4">
        <v>0</v>
      </c>
      <c r="W29" s="4">
        <v>0</v>
      </c>
      <c r="X29" s="4">
        <v>0</v>
      </c>
      <c r="Y29" s="170">
        <v>0</v>
      </c>
    </row>
    <row r="30" spans="1:25" ht="13.5" thickBot="1" x14ac:dyDescent="0.25">
      <c r="A30" s="1">
        <v>45</v>
      </c>
      <c r="B30" s="1">
        <v>49</v>
      </c>
      <c r="C30" s="172" t="s">
        <v>2263</v>
      </c>
      <c r="D30" s="173" t="s">
        <v>2179</v>
      </c>
      <c r="E30" s="173">
        <v>10</v>
      </c>
      <c r="F30" s="173">
        <v>34</v>
      </c>
      <c r="G30" s="173">
        <v>9</v>
      </c>
      <c r="H30" s="173">
        <v>6</v>
      </c>
      <c r="I30" s="173">
        <v>1</v>
      </c>
      <c r="J30" s="173">
        <v>7</v>
      </c>
      <c r="K30" s="173">
        <v>3</v>
      </c>
      <c r="L30" s="173">
        <v>19</v>
      </c>
      <c r="M30" s="173">
        <v>0</v>
      </c>
      <c r="N30" s="173">
        <v>0</v>
      </c>
      <c r="O30" s="173">
        <v>2</v>
      </c>
      <c r="P30" s="174">
        <v>0</v>
      </c>
      <c r="R30" s="173">
        <v>10</v>
      </c>
      <c r="S30" s="173">
        <v>53</v>
      </c>
      <c r="T30" s="173">
        <v>9</v>
      </c>
      <c r="U30" s="173">
        <v>15</v>
      </c>
      <c r="V30" s="173">
        <v>1</v>
      </c>
      <c r="W30" s="173">
        <v>0</v>
      </c>
      <c r="X30" s="173">
        <v>0</v>
      </c>
      <c r="Y30" s="174">
        <v>3</v>
      </c>
    </row>
    <row r="31" spans="1:25" x14ac:dyDescent="0.2">
      <c r="A31" s="1">
        <v>50</v>
      </c>
      <c r="B31" s="1">
        <v>54</v>
      </c>
      <c r="C31" s="169" t="s">
        <v>2264</v>
      </c>
      <c r="D31" s="4" t="s">
        <v>2152</v>
      </c>
      <c r="E31" s="4">
        <v>0</v>
      </c>
      <c r="F31" s="4">
        <v>22</v>
      </c>
      <c r="G31" s="4">
        <v>8</v>
      </c>
      <c r="H31" s="4">
        <v>2</v>
      </c>
      <c r="I31" s="4">
        <v>0</v>
      </c>
      <c r="J31" s="4">
        <v>7</v>
      </c>
      <c r="K31" s="4">
        <v>5</v>
      </c>
      <c r="L31" s="4">
        <v>13</v>
      </c>
      <c r="M31" s="4">
        <v>2</v>
      </c>
      <c r="N31" s="4">
        <v>2</v>
      </c>
      <c r="O31" s="4">
        <v>0</v>
      </c>
      <c r="P31" s="170">
        <v>0</v>
      </c>
      <c r="R31" s="4">
        <v>0</v>
      </c>
      <c r="S31" s="4">
        <v>35</v>
      </c>
      <c r="T31" s="4">
        <v>8</v>
      </c>
      <c r="U31" s="4">
        <v>9</v>
      </c>
      <c r="V31" s="4">
        <v>0</v>
      </c>
      <c r="W31" s="4">
        <v>2</v>
      </c>
      <c r="X31" s="4">
        <v>2</v>
      </c>
      <c r="Y31" s="170">
        <v>5</v>
      </c>
    </row>
    <row r="32" spans="1:25" x14ac:dyDescent="0.2">
      <c r="A32" s="1">
        <v>50</v>
      </c>
      <c r="B32" s="1">
        <v>54</v>
      </c>
      <c r="C32" s="169" t="s">
        <v>2264</v>
      </c>
      <c r="D32" s="4" t="s">
        <v>2153</v>
      </c>
      <c r="E32" s="4">
        <v>15</v>
      </c>
      <c r="F32" s="4">
        <v>33</v>
      </c>
      <c r="G32" s="4">
        <v>4</v>
      </c>
      <c r="H32" s="4">
        <v>17</v>
      </c>
      <c r="I32" s="4">
        <v>1</v>
      </c>
      <c r="J32" s="4">
        <v>3</v>
      </c>
      <c r="K32" s="4">
        <v>5</v>
      </c>
      <c r="L32" s="4">
        <v>21</v>
      </c>
      <c r="M32" s="4">
        <v>0</v>
      </c>
      <c r="N32" s="4">
        <v>3</v>
      </c>
      <c r="O32" s="4">
        <v>3</v>
      </c>
      <c r="P32" s="170">
        <v>0</v>
      </c>
      <c r="R32" s="4">
        <v>15</v>
      </c>
      <c r="S32" s="4">
        <v>54</v>
      </c>
      <c r="T32" s="4">
        <v>4</v>
      </c>
      <c r="U32" s="4">
        <v>23</v>
      </c>
      <c r="V32" s="4">
        <v>1</v>
      </c>
      <c r="W32" s="4">
        <v>0</v>
      </c>
      <c r="X32" s="4">
        <v>3</v>
      </c>
      <c r="Y32" s="170">
        <v>5</v>
      </c>
    </row>
    <row r="33" spans="1:25" x14ac:dyDescent="0.2">
      <c r="A33" s="1">
        <v>50</v>
      </c>
      <c r="B33" s="1">
        <v>54</v>
      </c>
      <c r="C33" s="169" t="s">
        <v>2264</v>
      </c>
      <c r="D33" s="4" t="s">
        <v>2154</v>
      </c>
      <c r="E33" s="4">
        <v>4</v>
      </c>
      <c r="F33" s="4">
        <v>1</v>
      </c>
      <c r="G33" s="4">
        <v>0</v>
      </c>
      <c r="H33" s="4">
        <v>2</v>
      </c>
      <c r="I33" s="4">
        <v>0</v>
      </c>
      <c r="J33" s="4">
        <v>0</v>
      </c>
      <c r="K33" s="4">
        <v>0</v>
      </c>
      <c r="L33" s="4">
        <v>2</v>
      </c>
      <c r="M33" s="4">
        <v>0</v>
      </c>
      <c r="N33" s="4">
        <v>0</v>
      </c>
      <c r="O33" s="4">
        <v>0</v>
      </c>
      <c r="P33" s="170">
        <v>0</v>
      </c>
      <c r="R33" s="4">
        <v>4</v>
      </c>
      <c r="S33" s="4">
        <v>3</v>
      </c>
      <c r="T33" s="4">
        <v>0</v>
      </c>
      <c r="U33" s="4">
        <v>2</v>
      </c>
      <c r="V33" s="4">
        <v>0</v>
      </c>
      <c r="W33" s="4">
        <v>0</v>
      </c>
      <c r="X33" s="4">
        <v>0</v>
      </c>
      <c r="Y33" s="170">
        <v>0</v>
      </c>
    </row>
    <row r="34" spans="1:25" x14ac:dyDescent="0.2">
      <c r="A34" s="1">
        <v>50</v>
      </c>
      <c r="B34" s="1">
        <v>54</v>
      </c>
      <c r="C34" s="169" t="s">
        <v>2264</v>
      </c>
      <c r="D34" s="4" t="s">
        <v>2155</v>
      </c>
      <c r="E34" s="4">
        <v>9</v>
      </c>
      <c r="F34" s="4">
        <v>0</v>
      </c>
      <c r="G34" s="4">
        <v>0</v>
      </c>
      <c r="H34" s="4">
        <v>3</v>
      </c>
      <c r="I34" s="4">
        <v>0</v>
      </c>
      <c r="J34" s="4">
        <v>0</v>
      </c>
      <c r="K34" s="4">
        <v>0</v>
      </c>
      <c r="L34" s="4">
        <v>1</v>
      </c>
      <c r="M34" s="4">
        <v>0</v>
      </c>
      <c r="N34" s="4">
        <v>0</v>
      </c>
      <c r="O34" s="4">
        <v>0</v>
      </c>
      <c r="P34" s="170">
        <v>0</v>
      </c>
      <c r="R34" s="4">
        <v>9</v>
      </c>
      <c r="S34" s="4">
        <v>1</v>
      </c>
      <c r="T34" s="4">
        <v>0</v>
      </c>
      <c r="U34" s="4">
        <v>3</v>
      </c>
      <c r="V34" s="4">
        <v>0</v>
      </c>
      <c r="W34" s="4">
        <v>0</v>
      </c>
      <c r="X34" s="4">
        <v>0</v>
      </c>
      <c r="Y34" s="170">
        <v>0</v>
      </c>
    </row>
    <row r="35" spans="1:25" x14ac:dyDescent="0.2">
      <c r="A35" s="1">
        <v>50</v>
      </c>
      <c r="B35" s="1">
        <v>54</v>
      </c>
      <c r="C35" s="171" t="s">
        <v>2264</v>
      </c>
      <c r="D35" s="103" t="s">
        <v>2178</v>
      </c>
      <c r="E35" s="4">
        <v>1</v>
      </c>
      <c r="F35" s="4">
        <v>0</v>
      </c>
      <c r="G35" s="4">
        <v>0</v>
      </c>
      <c r="H35" s="4">
        <v>0</v>
      </c>
      <c r="I35" s="4">
        <v>0</v>
      </c>
      <c r="J35" s="4">
        <v>0</v>
      </c>
      <c r="K35" s="4">
        <v>0</v>
      </c>
      <c r="L35" s="4">
        <v>0</v>
      </c>
      <c r="M35" s="4">
        <v>0</v>
      </c>
      <c r="N35" s="4">
        <v>0</v>
      </c>
      <c r="O35" s="4">
        <v>0</v>
      </c>
      <c r="P35" s="170">
        <v>0</v>
      </c>
      <c r="R35" s="4">
        <v>1</v>
      </c>
      <c r="S35" s="4">
        <v>0</v>
      </c>
      <c r="T35" s="4">
        <v>0</v>
      </c>
      <c r="U35" s="4">
        <v>0</v>
      </c>
      <c r="V35" s="4">
        <v>0</v>
      </c>
      <c r="W35" s="4">
        <v>0</v>
      </c>
      <c r="X35" s="4">
        <v>0</v>
      </c>
      <c r="Y35" s="170">
        <v>0</v>
      </c>
    </row>
    <row r="36" spans="1:25" ht="13.5" thickBot="1" x14ac:dyDescent="0.25">
      <c r="A36" s="1">
        <v>50</v>
      </c>
      <c r="B36" s="1">
        <v>54</v>
      </c>
      <c r="C36" s="172" t="s">
        <v>2264</v>
      </c>
      <c r="D36" s="173" t="s">
        <v>2179</v>
      </c>
      <c r="E36" s="173">
        <v>29</v>
      </c>
      <c r="F36" s="173">
        <v>56</v>
      </c>
      <c r="G36" s="173">
        <v>12</v>
      </c>
      <c r="H36" s="173">
        <v>24</v>
      </c>
      <c r="I36" s="173">
        <v>1</v>
      </c>
      <c r="J36" s="173">
        <v>10</v>
      </c>
      <c r="K36" s="173">
        <v>10</v>
      </c>
      <c r="L36" s="173">
        <v>37</v>
      </c>
      <c r="M36" s="173">
        <v>2</v>
      </c>
      <c r="N36" s="173">
        <v>5</v>
      </c>
      <c r="O36" s="173">
        <v>3</v>
      </c>
      <c r="P36" s="174">
        <v>0</v>
      </c>
      <c r="R36" s="173">
        <v>29</v>
      </c>
      <c r="S36" s="173">
        <v>93</v>
      </c>
      <c r="T36" s="173">
        <v>12</v>
      </c>
      <c r="U36" s="173">
        <v>37</v>
      </c>
      <c r="V36" s="173">
        <v>1</v>
      </c>
      <c r="W36" s="173">
        <v>2</v>
      </c>
      <c r="X36" s="173">
        <v>5</v>
      </c>
      <c r="Y36" s="174">
        <v>10</v>
      </c>
    </row>
    <row r="37" spans="1:25" x14ac:dyDescent="0.2">
      <c r="A37" s="1">
        <v>55</v>
      </c>
      <c r="B37" s="1">
        <v>59</v>
      </c>
      <c r="C37" s="169" t="s">
        <v>2265</v>
      </c>
      <c r="D37" s="4" t="s">
        <v>2152</v>
      </c>
      <c r="E37" s="4">
        <v>2</v>
      </c>
      <c r="F37" s="4">
        <v>37</v>
      </c>
      <c r="G37" s="4">
        <v>13</v>
      </c>
      <c r="H37" s="4">
        <v>1</v>
      </c>
      <c r="I37" s="4">
        <v>0</v>
      </c>
      <c r="J37" s="4">
        <v>9</v>
      </c>
      <c r="K37" s="4">
        <v>6</v>
      </c>
      <c r="L37" s="4">
        <v>14</v>
      </c>
      <c r="M37" s="4">
        <v>1</v>
      </c>
      <c r="N37" s="4">
        <v>1</v>
      </c>
      <c r="O37" s="4">
        <v>0</v>
      </c>
      <c r="P37" s="170">
        <v>0</v>
      </c>
      <c r="R37" s="4">
        <v>2</v>
      </c>
      <c r="S37" s="4">
        <v>51</v>
      </c>
      <c r="T37" s="4">
        <v>13</v>
      </c>
      <c r="U37" s="4">
        <v>10</v>
      </c>
      <c r="V37" s="4">
        <v>0</v>
      </c>
      <c r="W37" s="4">
        <v>1</v>
      </c>
      <c r="X37" s="4">
        <v>1</v>
      </c>
      <c r="Y37" s="170">
        <v>6</v>
      </c>
    </row>
    <row r="38" spans="1:25" x14ac:dyDescent="0.2">
      <c r="A38" s="1">
        <v>55</v>
      </c>
      <c r="B38" s="1">
        <v>59</v>
      </c>
      <c r="C38" s="169" t="s">
        <v>2265</v>
      </c>
      <c r="D38" s="4" t="s">
        <v>2153</v>
      </c>
      <c r="E38" s="4">
        <v>19</v>
      </c>
      <c r="F38" s="4">
        <v>29</v>
      </c>
      <c r="G38" s="4">
        <v>4</v>
      </c>
      <c r="H38" s="4">
        <v>20</v>
      </c>
      <c r="I38" s="4">
        <v>0</v>
      </c>
      <c r="J38" s="4">
        <v>6</v>
      </c>
      <c r="K38" s="4">
        <v>11</v>
      </c>
      <c r="L38" s="4">
        <v>37</v>
      </c>
      <c r="M38" s="4">
        <v>3</v>
      </c>
      <c r="N38" s="4">
        <v>3</v>
      </c>
      <c r="O38" s="4">
        <v>5</v>
      </c>
      <c r="P38" s="170">
        <v>0</v>
      </c>
      <c r="R38" s="4">
        <v>19</v>
      </c>
      <c r="S38" s="4">
        <v>66</v>
      </c>
      <c r="T38" s="4">
        <v>4</v>
      </c>
      <c r="U38" s="4">
        <v>31</v>
      </c>
      <c r="V38" s="4">
        <v>0</v>
      </c>
      <c r="W38" s="4">
        <v>3</v>
      </c>
      <c r="X38" s="4">
        <v>3</v>
      </c>
      <c r="Y38" s="170">
        <v>11</v>
      </c>
    </row>
    <row r="39" spans="1:25" x14ac:dyDescent="0.2">
      <c r="A39" s="1">
        <v>55</v>
      </c>
      <c r="B39" s="1">
        <v>59</v>
      </c>
      <c r="C39" s="169" t="s">
        <v>2265</v>
      </c>
      <c r="D39" s="4" t="s">
        <v>2154</v>
      </c>
      <c r="E39" s="4">
        <v>5</v>
      </c>
      <c r="F39" s="4">
        <v>1</v>
      </c>
      <c r="G39" s="4">
        <v>0</v>
      </c>
      <c r="H39" s="4">
        <v>3</v>
      </c>
      <c r="I39" s="4">
        <v>0</v>
      </c>
      <c r="J39" s="4">
        <v>0</v>
      </c>
      <c r="K39" s="4">
        <v>0</v>
      </c>
      <c r="L39" s="4">
        <v>1</v>
      </c>
      <c r="M39" s="4">
        <v>0</v>
      </c>
      <c r="N39" s="4">
        <v>0</v>
      </c>
      <c r="O39" s="4">
        <v>1</v>
      </c>
      <c r="P39" s="170">
        <v>0</v>
      </c>
      <c r="R39" s="4">
        <v>5</v>
      </c>
      <c r="S39" s="4">
        <v>2</v>
      </c>
      <c r="T39" s="4">
        <v>0</v>
      </c>
      <c r="U39" s="4">
        <v>4</v>
      </c>
      <c r="V39" s="4">
        <v>0</v>
      </c>
      <c r="W39" s="4">
        <v>0</v>
      </c>
      <c r="X39" s="4">
        <v>0</v>
      </c>
      <c r="Y39" s="170">
        <v>0</v>
      </c>
    </row>
    <row r="40" spans="1:25" x14ac:dyDescent="0.2">
      <c r="A40" s="1">
        <v>55</v>
      </c>
      <c r="B40" s="1">
        <v>59</v>
      </c>
      <c r="C40" s="169" t="s">
        <v>2265</v>
      </c>
      <c r="D40" s="4" t="s">
        <v>2155</v>
      </c>
      <c r="E40" s="4">
        <v>11</v>
      </c>
      <c r="F40" s="4">
        <v>0</v>
      </c>
      <c r="G40" s="4">
        <v>0</v>
      </c>
      <c r="H40" s="4">
        <v>0</v>
      </c>
      <c r="I40" s="4">
        <v>0</v>
      </c>
      <c r="J40" s="4">
        <v>0</v>
      </c>
      <c r="K40" s="4">
        <v>0</v>
      </c>
      <c r="L40" s="4">
        <v>0</v>
      </c>
      <c r="M40" s="4">
        <v>0</v>
      </c>
      <c r="N40" s="4">
        <v>0</v>
      </c>
      <c r="O40" s="4">
        <v>0</v>
      </c>
      <c r="P40" s="170">
        <v>0</v>
      </c>
      <c r="R40" s="4">
        <v>11</v>
      </c>
      <c r="S40" s="4">
        <v>0</v>
      </c>
      <c r="T40" s="4">
        <v>0</v>
      </c>
      <c r="U40" s="4">
        <v>0</v>
      </c>
      <c r="V40" s="4">
        <v>0</v>
      </c>
      <c r="W40" s="4">
        <v>0</v>
      </c>
      <c r="X40" s="4">
        <v>0</v>
      </c>
      <c r="Y40" s="170">
        <v>0</v>
      </c>
    </row>
    <row r="41" spans="1:25" x14ac:dyDescent="0.2">
      <c r="A41" s="1">
        <v>55</v>
      </c>
      <c r="B41" s="1">
        <v>59</v>
      </c>
      <c r="C41" s="171" t="s">
        <v>2265</v>
      </c>
      <c r="D41" s="103" t="s">
        <v>2178</v>
      </c>
      <c r="E41" s="4">
        <v>2</v>
      </c>
      <c r="F41" s="4">
        <v>0</v>
      </c>
      <c r="G41" s="4">
        <v>1</v>
      </c>
      <c r="H41" s="4">
        <v>1</v>
      </c>
      <c r="I41" s="4">
        <v>0</v>
      </c>
      <c r="J41" s="4">
        <v>0</v>
      </c>
      <c r="K41" s="4">
        <v>0</v>
      </c>
      <c r="L41" s="4">
        <v>3</v>
      </c>
      <c r="M41" s="4">
        <v>0</v>
      </c>
      <c r="N41" s="4">
        <v>0</v>
      </c>
      <c r="O41" s="4">
        <v>0</v>
      </c>
      <c r="P41" s="170">
        <v>0</v>
      </c>
      <c r="R41" s="4">
        <v>2</v>
      </c>
      <c r="S41" s="4">
        <v>3</v>
      </c>
      <c r="T41" s="4">
        <v>1</v>
      </c>
      <c r="U41" s="4">
        <v>1</v>
      </c>
      <c r="V41" s="4">
        <v>0</v>
      </c>
      <c r="W41" s="4">
        <v>0</v>
      </c>
      <c r="X41" s="4">
        <v>0</v>
      </c>
      <c r="Y41" s="170">
        <v>0</v>
      </c>
    </row>
    <row r="42" spans="1:25" ht="13.5" thickBot="1" x14ac:dyDescent="0.25">
      <c r="A42" s="1">
        <v>55</v>
      </c>
      <c r="B42" s="1">
        <v>59</v>
      </c>
      <c r="C42" s="172" t="s">
        <v>2265</v>
      </c>
      <c r="D42" s="173" t="s">
        <v>2179</v>
      </c>
      <c r="E42" s="173">
        <v>39</v>
      </c>
      <c r="F42" s="173">
        <v>67</v>
      </c>
      <c r="G42" s="173">
        <v>18</v>
      </c>
      <c r="H42" s="173">
        <v>25</v>
      </c>
      <c r="I42" s="173">
        <v>0</v>
      </c>
      <c r="J42" s="173">
        <v>15</v>
      </c>
      <c r="K42" s="173">
        <v>17</v>
      </c>
      <c r="L42" s="173">
        <v>55</v>
      </c>
      <c r="M42" s="173">
        <v>4</v>
      </c>
      <c r="N42" s="173">
        <v>4</v>
      </c>
      <c r="O42" s="173">
        <v>6</v>
      </c>
      <c r="P42" s="174">
        <v>0</v>
      </c>
      <c r="R42" s="173">
        <v>39</v>
      </c>
      <c r="S42" s="173">
        <v>122</v>
      </c>
      <c r="T42" s="173">
        <v>18</v>
      </c>
      <c r="U42" s="173">
        <v>46</v>
      </c>
      <c r="V42" s="173">
        <v>0</v>
      </c>
      <c r="W42" s="173">
        <v>4</v>
      </c>
      <c r="X42" s="173">
        <v>4</v>
      </c>
      <c r="Y42" s="174">
        <v>17</v>
      </c>
    </row>
    <row r="43" spans="1:25" x14ac:dyDescent="0.2">
      <c r="A43" s="1">
        <v>60</v>
      </c>
      <c r="B43" s="1">
        <v>64</v>
      </c>
      <c r="C43" s="169" t="s">
        <v>2266</v>
      </c>
      <c r="D43" s="4" t="s">
        <v>2152</v>
      </c>
      <c r="E43" s="4">
        <v>3</v>
      </c>
      <c r="F43" s="4">
        <v>22</v>
      </c>
      <c r="G43" s="4">
        <v>15</v>
      </c>
      <c r="H43" s="4">
        <v>7</v>
      </c>
      <c r="I43" s="4">
        <v>0</v>
      </c>
      <c r="J43" s="4">
        <v>5</v>
      </c>
      <c r="K43" s="4">
        <v>11</v>
      </c>
      <c r="L43" s="4">
        <v>14</v>
      </c>
      <c r="M43" s="4">
        <v>1</v>
      </c>
      <c r="N43" s="4">
        <v>1</v>
      </c>
      <c r="O43" s="4">
        <v>2</v>
      </c>
      <c r="P43" s="170">
        <v>3</v>
      </c>
      <c r="R43" s="4">
        <v>3</v>
      </c>
      <c r="S43" s="4">
        <v>36</v>
      </c>
      <c r="T43" s="4">
        <v>15</v>
      </c>
      <c r="U43" s="4">
        <v>17</v>
      </c>
      <c r="V43" s="4">
        <v>0</v>
      </c>
      <c r="W43" s="4">
        <v>1</v>
      </c>
      <c r="X43" s="4">
        <v>1</v>
      </c>
      <c r="Y43" s="170">
        <v>11</v>
      </c>
    </row>
    <row r="44" spans="1:25" x14ac:dyDescent="0.2">
      <c r="A44" s="1">
        <v>60</v>
      </c>
      <c r="B44" s="1">
        <v>64</v>
      </c>
      <c r="C44" s="169" t="s">
        <v>2266</v>
      </c>
      <c r="D44" s="4" t="s">
        <v>2153</v>
      </c>
      <c r="E44" s="4">
        <v>14</v>
      </c>
      <c r="F44" s="4">
        <v>23</v>
      </c>
      <c r="G44" s="4">
        <v>5</v>
      </c>
      <c r="H44" s="4">
        <v>16</v>
      </c>
      <c r="I44" s="4">
        <v>0</v>
      </c>
      <c r="J44" s="4">
        <v>6</v>
      </c>
      <c r="K44" s="4">
        <v>5</v>
      </c>
      <c r="L44" s="4">
        <v>25</v>
      </c>
      <c r="M44" s="4">
        <v>1</v>
      </c>
      <c r="N44" s="4">
        <v>5</v>
      </c>
      <c r="O44" s="4">
        <v>4</v>
      </c>
      <c r="P44" s="170">
        <v>1</v>
      </c>
      <c r="R44" s="4">
        <v>14</v>
      </c>
      <c r="S44" s="4">
        <v>48</v>
      </c>
      <c r="T44" s="4">
        <v>5</v>
      </c>
      <c r="U44" s="4">
        <v>27</v>
      </c>
      <c r="V44" s="4">
        <v>0</v>
      </c>
      <c r="W44" s="4">
        <v>1</v>
      </c>
      <c r="X44" s="4">
        <v>5</v>
      </c>
      <c r="Y44" s="170">
        <v>5</v>
      </c>
    </row>
    <row r="45" spans="1:25" x14ac:dyDescent="0.2">
      <c r="A45" s="1">
        <v>60</v>
      </c>
      <c r="B45" s="1">
        <v>64</v>
      </c>
      <c r="C45" s="169" t="s">
        <v>2266</v>
      </c>
      <c r="D45" s="4" t="s">
        <v>2154</v>
      </c>
      <c r="E45" s="4">
        <v>6</v>
      </c>
      <c r="F45" s="4">
        <v>0</v>
      </c>
      <c r="G45" s="4">
        <v>0</v>
      </c>
      <c r="H45" s="4">
        <v>4</v>
      </c>
      <c r="I45" s="4">
        <v>0</v>
      </c>
      <c r="J45" s="4">
        <v>0</v>
      </c>
      <c r="K45" s="4">
        <v>0</v>
      </c>
      <c r="L45" s="4">
        <v>2</v>
      </c>
      <c r="M45" s="4">
        <v>0</v>
      </c>
      <c r="N45" s="4">
        <v>0</v>
      </c>
      <c r="O45" s="4">
        <v>1</v>
      </c>
      <c r="P45" s="170">
        <v>1</v>
      </c>
      <c r="R45" s="4">
        <v>6</v>
      </c>
      <c r="S45" s="4">
        <v>2</v>
      </c>
      <c r="T45" s="4">
        <v>0</v>
      </c>
      <c r="U45" s="4">
        <v>6</v>
      </c>
      <c r="V45" s="4">
        <v>0</v>
      </c>
      <c r="W45" s="4">
        <v>0</v>
      </c>
      <c r="X45" s="4">
        <v>0</v>
      </c>
      <c r="Y45" s="170">
        <v>0</v>
      </c>
    </row>
    <row r="46" spans="1:25" x14ac:dyDescent="0.2">
      <c r="A46" s="1">
        <v>60</v>
      </c>
      <c r="B46" s="1">
        <v>64</v>
      </c>
      <c r="C46" s="169" t="s">
        <v>2266</v>
      </c>
      <c r="D46" s="4" t="s">
        <v>2155</v>
      </c>
      <c r="E46" s="4">
        <v>7</v>
      </c>
      <c r="F46" s="4">
        <v>0</v>
      </c>
      <c r="G46" s="4">
        <v>0</v>
      </c>
      <c r="H46" s="4">
        <v>0</v>
      </c>
      <c r="I46" s="4">
        <v>0</v>
      </c>
      <c r="J46" s="4">
        <v>0</v>
      </c>
      <c r="K46" s="4">
        <v>0</v>
      </c>
      <c r="L46" s="4">
        <v>0</v>
      </c>
      <c r="M46" s="4">
        <v>0</v>
      </c>
      <c r="N46" s="4">
        <v>0</v>
      </c>
      <c r="O46" s="4">
        <v>0</v>
      </c>
      <c r="P46" s="170">
        <v>0</v>
      </c>
      <c r="R46" s="4">
        <v>7</v>
      </c>
      <c r="S46" s="4">
        <v>0</v>
      </c>
      <c r="T46" s="4">
        <v>0</v>
      </c>
      <c r="U46" s="4">
        <v>0</v>
      </c>
      <c r="V46" s="4">
        <v>0</v>
      </c>
      <c r="W46" s="4">
        <v>0</v>
      </c>
      <c r="X46" s="4">
        <v>0</v>
      </c>
      <c r="Y46" s="170">
        <v>0</v>
      </c>
    </row>
    <row r="47" spans="1:25" x14ac:dyDescent="0.2">
      <c r="A47" s="1">
        <v>60</v>
      </c>
      <c r="B47" s="1">
        <v>64</v>
      </c>
      <c r="C47" s="171" t="s">
        <v>2266</v>
      </c>
      <c r="D47" s="103" t="s">
        <v>2178</v>
      </c>
      <c r="E47" s="4">
        <v>1</v>
      </c>
      <c r="F47" s="4">
        <v>0</v>
      </c>
      <c r="G47" s="4">
        <v>1</v>
      </c>
      <c r="H47" s="4">
        <v>1</v>
      </c>
      <c r="I47" s="4">
        <v>0</v>
      </c>
      <c r="J47" s="4">
        <v>0</v>
      </c>
      <c r="K47" s="4">
        <v>0</v>
      </c>
      <c r="L47" s="4">
        <v>0</v>
      </c>
      <c r="M47" s="4">
        <v>0</v>
      </c>
      <c r="N47" s="4">
        <v>0</v>
      </c>
      <c r="O47" s="4">
        <v>0</v>
      </c>
      <c r="P47" s="170">
        <v>0</v>
      </c>
      <c r="R47" s="4">
        <v>1</v>
      </c>
      <c r="S47" s="4">
        <v>0</v>
      </c>
      <c r="T47" s="4">
        <v>1</v>
      </c>
      <c r="U47" s="4">
        <v>1</v>
      </c>
      <c r="V47" s="4">
        <v>0</v>
      </c>
      <c r="W47" s="4">
        <v>0</v>
      </c>
      <c r="X47" s="4">
        <v>0</v>
      </c>
      <c r="Y47" s="170">
        <v>0</v>
      </c>
    </row>
    <row r="48" spans="1:25" ht="13.5" thickBot="1" x14ac:dyDescent="0.25">
      <c r="A48" s="1">
        <v>60</v>
      </c>
      <c r="B48" s="1">
        <v>64</v>
      </c>
      <c r="C48" s="172" t="s">
        <v>2266</v>
      </c>
      <c r="D48" s="173" t="s">
        <v>2179</v>
      </c>
      <c r="E48" s="173">
        <v>31</v>
      </c>
      <c r="F48" s="173">
        <v>45</v>
      </c>
      <c r="G48" s="173">
        <v>21</v>
      </c>
      <c r="H48" s="173">
        <v>28</v>
      </c>
      <c r="I48" s="173">
        <v>0</v>
      </c>
      <c r="J48" s="173">
        <v>11</v>
      </c>
      <c r="K48" s="173">
        <v>16</v>
      </c>
      <c r="L48" s="173">
        <v>41</v>
      </c>
      <c r="M48" s="173">
        <v>2</v>
      </c>
      <c r="N48" s="173">
        <v>6</v>
      </c>
      <c r="O48" s="173">
        <v>7</v>
      </c>
      <c r="P48" s="174">
        <v>5</v>
      </c>
      <c r="R48" s="173">
        <v>31</v>
      </c>
      <c r="S48" s="173">
        <v>86</v>
      </c>
      <c r="T48" s="173">
        <v>21</v>
      </c>
      <c r="U48" s="173">
        <v>51</v>
      </c>
      <c r="V48" s="173">
        <v>0</v>
      </c>
      <c r="W48" s="173">
        <v>2</v>
      </c>
      <c r="X48" s="173">
        <v>6</v>
      </c>
      <c r="Y48" s="174">
        <v>16</v>
      </c>
    </row>
    <row r="49" spans="1:25" x14ac:dyDescent="0.2">
      <c r="A49" s="1">
        <v>65</v>
      </c>
      <c r="B49" s="1">
        <v>69</v>
      </c>
      <c r="C49" s="169" t="s">
        <v>2267</v>
      </c>
      <c r="D49" s="4" t="s">
        <v>2152</v>
      </c>
      <c r="E49" s="4">
        <v>1</v>
      </c>
      <c r="F49" s="4">
        <v>5</v>
      </c>
      <c r="G49" s="4">
        <v>11</v>
      </c>
      <c r="H49" s="4">
        <v>4</v>
      </c>
      <c r="I49" s="4">
        <v>0</v>
      </c>
      <c r="J49" s="4">
        <v>1</v>
      </c>
      <c r="K49" s="4">
        <v>6</v>
      </c>
      <c r="L49" s="4">
        <v>5</v>
      </c>
      <c r="M49" s="4">
        <v>1</v>
      </c>
      <c r="N49" s="4">
        <v>0</v>
      </c>
      <c r="O49" s="4">
        <v>3</v>
      </c>
      <c r="P49" s="170">
        <v>0</v>
      </c>
      <c r="R49" s="4">
        <v>1</v>
      </c>
      <c r="S49" s="4">
        <v>10</v>
      </c>
      <c r="T49" s="4">
        <v>11</v>
      </c>
      <c r="U49" s="4">
        <v>8</v>
      </c>
      <c r="V49" s="4">
        <v>0</v>
      </c>
      <c r="W49" s="4">
        <v>1</v>
      </c>
      <c r="X49" s="4">
        <v>0</v>
      </c>
      <c r="Y49" s="170">
        <v>6</v>
      </c>
    </row>
    <row r="50" spans="1:25" x14ac:dyDescent="0.2">
      <c r="A50" s="1">
        <v>65</v>
      </c>
      <c r="B50" s="1">
        <v>69</v>
      </c>
      <c r="C50" s="169" t="s">
        <v>2267</v>
      </c>
      <c r="D50" s="4" t="s">
        <v>2153</v>
      </c>
      <c r="E50" s="4">
        <v>8</v>
      </c>
      <c r="F50" s="4">
        <v>12</v>
      </c>
      <c r="G50" s="4">
        <v>4</v>
      </c>
      <c r="H50" s="4">
        <v>7</v>
      </c>
      <c r="I50" s="4">
        <v>2</v>
      </c>
      <c r="J50" s="4">
        <v>1</v>
      </c>
      <c r="K50" s="4">
        <v>8</v>
      </c>
      <c r="L50" s="4">
        <v>4</v>
      </c>
      <c r="M50" s="4">
        <v>0</v>
      </c>
      <c r="N50" s="4">
        <v>3</v>
      </c>
      <c r="O50" s="4">
        <v>2</v>
      </c>
      <c r="P50" s="170">
        <v>0</v>
      </c>
      <c r="R50" s="4">
        <v>8</v>
      </c>
      <c r="S50" s="4">
        <v>16</v>
      </c>
      <c r="T50" s="4">
        <v>4</v>
      </c>
      <c r="U50" s="4">
        <v>10</v>
      </c>
      <c r="V50" s="4">
        <v>2</v>
      </c>
      <c r="W50" s="4">
        <v>0</v>
      </c>
      <c r="X50" s="4">
        <v>3</v>
      </c>
      <c r="Y50" s="170">
        <v>8</v>
      </c>
    </row>
    <row r="51" spans="1:25" x14ac:dyDescent="0.2">
      <c r="A51" s="1">
        <v>65</v>
      </c>
      <c r="B51" s="1">
        <v>69</v>
      </c>
      <c r="C51" s="169" t="s">
        <v>2267</v>
      </c>
      <c r="D51" s="4" t="s">
        <v>2154</v>
      </c>
      <c r="E51" s="4">
        <v>6</v>
      </c>
      <c r="F51" s="4">
        <v>1</v>
      </c>
      <c r="G51" s="4">
        <v>0</v>
      </c>
      <c r="H51" s="4">
        <v>3</v>
      </c>
      <c r="I51" s="4">
        <v>0</v>
      </c>
      <c r="J51" s="4">
        <v>0</v>
      </c>
      <c r="K51" s="4">
        <v>2</v>
      </c>
      <c r="L51" s="4">
        <v>2</v>
      </c>
      <c r="M51" s="4">
        <v>0</v>
      </c>
      <c r="N51" s="4">
        <v>0</v>
      </c>
      <c r="O51" s="4">
        <v>0</v>
      </c>
      <c r="P51" s="170">
        <v>0</v>
      </c>
      <c r="R51" s="4">
        <v>6</v>
      </c>
      <c r="S51" s="4">
        <v>3</v>
      </c>
      <c r="T51" s="4">
        <v>0</v>
      </c>
      <c r="U51" s="4">
        <v>3</v>
      </c>
      <c r="V51" s="4">
        <v>0</v>
      </c>
      <c r="W51" s="4">
        <v>0</v>
      </c>
      <c r="X51" s="4">
        <v>0</v>
      </c>
      <c r="Y51" s="170">
        <v>2</v>
      </c>
    </row>
    <row r="52" spans="1:25" x14ac:dyDescent="0.2">
      <c r="A52" s="1">
        <v>65</v>
      </c>
      <c r="B52" s="1">
        <v>69</v>
      </c>
      <c r="C52" s="169" t="s">
        <v>2267</v>
      </c>
      <c r="D52" s="4" t="s">
        <v>2155</v>
      </c>
      <c r="E52" s="4">
        <v>9</v>
      </c>
      <c r="F52" s="4">
        <v>0</v>
      </c>
      <c r="G52" s="4">
        <v>0</v>
      </c>
      <c r="H52" s="4">
        <v>1</v>
      </c>
      <c r="I52" s="4">
        <v>0</v>
      </c>
      <c r="J52" s="4">
        <v>0</v>
      </c>
      <c r="K52" s="4">
        <v>0</v>
      </c>
      <c r="L52" s="4">
        <v>0</v>
      </c>
      <c r="M52" s="4">
        <v>0</v>
      </c>
      <c r="N52" s="4">
        <v>0</v>
      </c>
      <c r="O52" s="4">
        <v>0</v>
      </c>
      <c r="P52" s="170">
        <v>0</v>
      </c>
      <c r="R52" s="4">
        <v>9</v>
      </c>
      <c r="S52" s="4">
        <v>0</v>
      </c>
      <c r="T52" s="4">
        <v>0</v>
      </c>
      <c r="U52" s="4">
        <v>1</v>
      </c>
      <c r="V52" s="4">
        <v>0</v>
      </c>
      <c r="W52" s="4">
        <v>0</v>
      </c>
      <c r="X52" s="4">
        <v>0</v>
      </c>
      <c r="Y52" s="170">
        <v>0</v>
      </c>
    </row>
    <row r="53" spans="1:25" x14ac:dyDescent="0.2">
      <c r="A53" s="1">
        <v>65</v>
      </c>
      <c r="B53" s="1">
        <v>69</v>
      </c>
      <c r="C53" s="171" t="s">
        <v>2267</v>
      </c>
      <c r="D53" s="103" t="s">
        <v>2178</v>
      </c>
      <c r="E53" s="4">
        <v>0</v>
      </c>
      <c r="F53" s="4">
        <v>0</v>
      </c>
      <c r="G53" s="4">
        <v>0</v>
      </c>
      <c r="H53" s="4">
        <v>0</v>
      </c>
      <c r="I53" s="4">
        <v>0</v>
      </c>
      <c r="J53" s="4">
        <v>0</v>
      </c>
      <c r="K53" s="4">
        <v>0</v>
      </c>
      <c r="L53" s="4">
        <v>1</v>
      </c>
      <c r="M53" s="4">
        <v>0</v>
      </c>
      <c r="N53" s="4">
        <v>0</v>
      </c>
      <c r="O53" s="4">
        <v>0</v>
      </c>
      <c r="P53" s="170">
        <v>0</v>
      </c>
      <c r="R53" s="4">
        <v>0</v>
      </c>
      <c r="S53" s="4">
        <v>1</v>
      </c>
      <c r="T53" s="4">
        <v>0</v>
      </c>
      <c r="U53" s="4">
        <v>0</v>
      </c>
      <c r="V53" s="4">
        <v>0</v>
      </c>
      <c r="W53" s="4">
        <v>0</v>
      </c>
      <c r="X53" s="4">
        <v>0</v>
      </c>
      <c r="Y53" s="170">
        <v>0</v>
      </c>
    </row>
    <row r="54" spans="1:25" ht="13.5" thickBot="1" x14ac:dyDescent="0.25">
      <c r="A54" s="1">
        <v>65</v>
      </c>
      <c r="B54" s="1">
        <v>69</v>
      </c>
      <c r="C54" s="172" t="s">
        <v>2267</v>
      </c>
      <c r="D54" s="173" t="s">
        <v>2179</v>
      </c>
      <c r="E54" s="173">
        <v>24</v>
      </c>
      <c r="F54" s="173">
        <v>18</v>
      </c>
      <c r="G54" s="173">
        <v>15</v>
      </c>
      <c r="H54" s="173">
        <v>15</v>
      </c>
      <c r="I54" s="173">
        <v>2</v>
      </c>
      <c r="J54" s="173">
        <v>2</v>
      </c>
      <c r="K54" s="173">
        <v>16</v>
      </c>
      <c r="L54" s="173">
        <v>12</v>
      </c>
      <c r="M54" s="173">
        <v>1</v>
      </c>
      <c r="N54" s="173">
        <v>3</v>
      </c>
      <c r="O54" s="173">
        <v>5</v>
      </c>
      <c r="P54" s="174">
        <v>0</v>
      </c>
      <c r="R54" s="173">
        <v>24</v>
      </c>
      <c r="S54" s="173">
        <v>30</v>
      </c>
      <c r="T54" s="173">
        <v>15</v>
      </c>
      <c r="U54" s="173">
        <v>22</v>
      </c>
      <c r="V54" s="173">
        <v>2</v>
      </c>
      <c r="W54" s="173">
        <v>1</v>
      </c>
      <c r="X54" s="173">
        <v>3</v>
      </c>
      <c r="Y54" s="174">
        <v>16</v>
      </c>
    </row>
    <row r="55" spans="1:25" x14ac:dyDescent="0.2">
      <c r="A55" s="1">
        <v>70</v>
      </c>
      <c r="B55" s="1" t="s">
        <v>2180</v>
      </c>
      <c r="C55" s="169" t="s">
        <v>2268</v>
      </c>
      <c r="D55" s="4" t="s">
        <v>2152</v>
      </c>
      <c r="E55" s="4">
        <v>1</v>
      </c>
      <c r="F55" s="4">
        <v>3</v>
      </c>
      <c r="G55" s="4">
        <v>2</v>
      </c>
      <c r="H55" s="4">
        <v>1</v>
      </c>
      <c r="I55" s="4">
        <v>0</v>
      </c>
      <c r="J55" s="4">
        <v>6</v>
      </c>
      <c r="K55" s="4">
        <v>2</v>
      </c>
      <c r="L55" s="4">
        <v>2</v>
      </c>
      <c r="M55" s="4">
        <v>0</v>
      </c>
      <c r="N55" s="4">
        <v>0</v>
      </c>
      <c r="O55" s="4">
        <v>1</v>
      </c>
      <c r="P55" s="170">
        <v>0</v>
      </c>
      <c r="R55" s="4">
        <f>E55</f>
        <v>1</v>
      </c>
      <c r="S55" s="4">
        <f>F55+L55</f>
        <v>5</v>
      </c>
      <c r="T55" s="4">
        <f t="shared" ref="T55:T60" si="0">G55</f>
        <v>2</v>
      </c>
      <c r="U55" s="4">
        <f>H55+J55+O55+P55</f>
        <v>8</v>
      </c>
      <c r="V55" s="4">
        <f>I55</f>
        <v>0</v>
      </c>
      <c r="W55" s="4">
        <f>M55</f>
        <v>0</v>
      </c>
      <c r="X55" s="4">
        <f>N55</f>
        <v>0</v>
      </c>
      <c r="Y55" s="170">
        <f>K55</f>
        <v>2</v>
      </c>
    </row>
    <row r="56" spans="1:25" x14ac:dyDescent="0.2">
      <c r="A56" s="1">
        <v>70</v>
      </c>
      <c r="B56" s="1" t="s">
        <v>2180</v>
      </c>
      <c r="C56" s="169" t="s">
        <v>2268</v>
      </c>
      <c r="D56" s="4" t="s">
        <v>2153</v>
      </c>
      <c r="E56" s="4">
        <v>0</v>
      </c>
      <c r="F56" s="4">
        <v>0</v>
      </c>
      <c r="G56" s="4">
        <v>0</v>
      </c>
      <c r="H56" s="4">
        <v>0</v>
      </c>
      <c r="I56" s="4">
        <v>0</v>
      </c>
      <c r="J56" s="4">
        <v>0</v>
      </c>
      <c r="K56" s="4">
        <v>0</v>
      </c>
      <c r="L56" s="4">
        <v>0</v>
      </c>
      <c r="M56" s="4">
        <v>0</v>
      </c>
      <c r="N56" s="4">
        <v>0</v>
      </c>
      <c r="O56" s="4">
        <v>0</v>
      </c>
      <c r="P56" s="170">
        <v>0</v>
      </c>
      <c r="R56" s="4">
        <f t="shared" ref="R56:R60" si="1">E56</f>
        <v>0</v>
      </c>
      <c r="S56" s="4">
        <f t="shared" ref="S56:S60" si="2">F56+L56</f>
        <v>0</v>
      </c>
      <c r="T56" s="4">
        <f t="shared" si="0"/>
        <v>0</v>
      </c>
      <c r="U56" s="4">
        <f t="shared" ref="U56:U60" si="3">H56+J56+O56+P56</f>
        <v>0</v>
      </c>
      <c r="V56" s="4">
        <f t="shared" ref="V56:V60" si="4">I56</f>
        <v>0</v>
      </c>
      <c r="W56" s="4">
        <f t="shared" ref="W56:W60" si="5">M56</f>
        <v>0</v>
      </c>
      <c r="X56" s="4">
        <f t="shared" ref="X56:X60" si="6">N56</f>
        <v>0</v>
      </c>
      <c r="Y56" s="170">
        <f t="shared" ref="Y56:Y60" si="7">K56</f>
        <v>0</v>
      </c>
    </row>
    <row r="57" spans="1:25" x14ac:dyDescent="0.2">
      <c r="A57" s="1">
        <v>70</v>
      </c>
      <c r="B57" s="1" t="s">
        <v>2180</v>
      </c>
      <c r="C57" s="169" t="s">
        <v>2268</v>
      </c>
      <c r="D57" s="4" t="s">
        <v>2154</v>
      </c>
      <c r="E57" s="4">
        <v>0</v>
      </c>
      <c r="F57" s="4">
        <v>0</v>
      </c>
      <c r="G57" s="4">
        <v>0</v>
      </c>
      <c r="H57" s="4">
        <v>0</v>
      </c>
      <c r="I57" s="4">
        <v>0</v>
      </c>
      <c r="J57" s="4">
        <v>0</v>
      </c>
      <c r="K57" s="4">
        <v>0</v>
      </c>
      <c r="L57" s="4">
        <v>0</v>
      </c>
      <c r="M57" s="4">
        <v>0</v>
      </c>
      <c r="N57" s="4">
        <v>0</v>
      </c>
      <c r="O57" s="4">
        <v>0</v>
      </c>
      <c r="P57" s="170">
        <v>0</v>
      </c>
      <c r="R57" s="4">
        <f t="shared" si="1"/>
        <v>0</v>
      </c>
      <c r="S57" s="4">
        <f t="shared" si="2"/>
        <v>0</v>
      </c>
      <c r="T57" s="4">
        <f t="shared" si="0"/>
        <v>0</v>
      </c>
      <c r="U57" s="4">
        <f t="shared" si="3"/>
        <v>0</v>
      </c>
      <c r="V57" s="4">
        <f t="shared" si="4"/>
        <v>0</v>
      </c>
      <c r="W57" s="4">
        <f t="shared" si="5"/>
        <v>0</v>
      </c>
      <c r="X57" s="4">
        <f t="shared" si="6"/>
        <v>0</v>
      </c>
      <c r="Y57" s="170">
        <f t="shared" si="7"/>
        <v>0</v>
      </c>
    </row>
    <row r="58" spans="1:25" x14ac:dyDescent="0.2">
      <c r="A58" s="1">
        <v>70</v>
      </c>
      <c r="B58" s="1" t="s">
        <v>2180</v>
      </c>
      <c r="C58" s="169" t="s">
        <v>2268</v>
      </c>
      <c r="D58" s="4" t="s">
        <v>2155</v>
      </c>
      <c r="E58" s="4">
        <v>0</v>
      </c>
      <c r="F58" s="4">
        <v>0</v>
      </c>
      <c r="G58" s="4">
        <v>0</v>
      </c>
      <c r="H58" s="4">
        <v>0</v>
      </c>
      <c r="I58" s="4">
        <v>0</v>
      </c>
      <c r="J58" s="4">
        <v>0</v>
      </c>
      <c r="K58" s="4">
        <v>0</v>
      </c>
      <c r="L58" s="4">
        <v>0</v>
      </c>
      <c r="M58" s="4">
        <v>0</v>
      </c>
      <c r="N58" s="4">
        <v>0</v>
      </c>
      <c r="O58" s="4">
        <v>0</v>
      </c>
      <c r="P58" s="170">
        <v>0</v>
      </c>
      <c r="R58" s="4">
        <f t="shared" si="1"/>
        <v>0</v>
      </c>
      <c r="S58" s="4">
        <f t="shared" si="2"/>
        <v>0</v>
      </c>
      <c r="T58" s="4">
        <f t="shared" si="0"/>
        <v>0</v>
      </c>
      <c r="U58" s="4">
        <f t="shared" si="3"/>
        <v>0</v>
      </c>
      <c r="V58" s="4">
        <f t="shared" si="4"/>
        <v>0</v>
      </c>
      <c r="W58" s="4">
        <f t="shared" si="5"/>
        <v>0</v>
      </c>
      <c r="X58" s="4">
        <f t="shared" si="6"/>
        <v>0</v>
      </c>
      <c r="Y58" s="170">
        <f t="shared" si="7"/>
        <v>0</v>
      </c>
    </row>
    <row r="59" spans="1:25" x14ac:dyDescent="0.2">
      <c r="A59" s="1">
        <v>70</v>
      </c>
      <c r="B59" s="1" t="s">
        <v>2180</v>
      </c>
      <c r="C59" s="171" t="s">
        <v>2268</v>
      </c>
      <c r="D59" s="103" t="s">
        <v>2178</v>
      </c>
      <c r="E59" s="4">
        <v>0</v>
      </c>
      <c r="F59" s="4">
        <v>0</v>
      </c>
      <c r="G59" s="4">
        <v>0</v>
      </c>
      <c r="H59" s="4">
        <v>0</v>
      </c>
      <c r="I59" s="4">
        <v>0</v>
      </c>
      <c r="J59" s="4">
        <v>0</v>
      </c>
      <c r="K59" s="4">
        <v>0</v>
      </c>
      <c r="L59" s="4">
        <v>0</v>
      </c>
      <c r="M59" s="4">
        <v>0</v>
      </c>
      <c r="N59" s="4">
        <v>0</v>
      </c>
      <c r="O59" s="4">
        <v>0</v>
      </c>
      <c r="P59" s="170">
        <v>0</v>
      </c>
      <c r="R59" s="4">
        <f t="shared" si="1"/>
        <v>0</v>
      </c>
      <c r="S59" s="4">
        <f t="shared" si="2"/>
        <v>0</v>
      </c>
      <c r="T59" s="4">
        <f t="shared" si="0"/>
        <v>0</v>
      </c>
      <c r="U59" s="4">
        <f t="shared" si="3"/>
        <v>0</v>
      </c>
      <c r="V59" s="4">
        <f t="shared" si="4"/>
        <v>0</v>
      </c>
      <c r="W59" s="4">
        <f t="shared" si="5"/>
        <v>0</v>
      </c>
      <c r="X59" s="4">
        <f t="shared" si="6"/>
        <v>0</v>
      </c>
      <c r="Y59" s="170">
        <f t="shared" si="7"/>
        <v>0</v>
      </c>
    </row>
    <row r="60" spans="1:25" ht="13.5" thickBot="1" x14ac:dyDescent="0.25">
      <c r="A60" s="1">
        <v>70</v>
      </c>
      <c r="B60" s="1" t="s">
        <v>2180</v>
      </c>
      <c r="C60" s="172" t="s">
        <v>2268</v>
      </c>
      <c r="D60" s="173" t="s">
        <v>2179</v>
      </c>
      <c r="E60" s="173">
        <v>1</v>
      </c>
      <c r="F60" s="173">
        <v>3</v>
      </c>
      <c r="G60" s="173">
        <v>2</v>
      </c>
      <c r="H60" s="173">
        <v>1</v>
      </c>
      <c r="I60" s="173">
        <v>0</v>
      </c>
      <c r="J60" s="173">
        <v>6</v>
      </c>
      <c r="K60" s="173">
        <v>2</v>
      </c>
      <c r="L60" s="173">
        <v>2</v>
      </c>
      <c r="M60" s="173">
        <v>0</v>
      </c>
      <c r="N60" s="173">
        <v>0</v>
      </c>
      <c r="O60" s="173">
        <v>1</v>
      </c>
      <c r="P60" s="174">
        <v>0</v>
      </c>
      <c r="R60" s="173">
        <f t="shared" si="1"/>
        <v>1</v>
      </c>
      <c r="S60" s="173">
        <f t="shared" si="2"/>
        <v>5</v>
      </c>
      <c r="T60" s="173">
        <f t="shared" si="0"/>
        <v>2</v>
      </c>
      <c r="U60" s="173">
        <f t="shared" si="3"/>
        <v>8</v>
      </c>
      <c r="V60" s="173">
        <f t="shared" si="4"/>
        <v>0</v>
      </c>
      <c r="W60" s="173">
        <f t="shared" si="5"/>
        <v>0</v>
      </c>
      <c r="X60" s="173">
        <f t="shared" si="6"/>
        <v>0</v>
      </c>
      <c r="Y60" s="174">
        <f t="shared" si="7"/>
        <v>2</v>
      </c>
    </row>
    <row r="62" spans="1:25" s="155" customFormat="1" x14ac:dyDescent="0.2">
      <c r="C62" s="155" t="s">
        <v>2182</v>
      </c>
      <c r="R62" s="155" t="s">
        <v>2182</v>
      </c>
    </row>
    <row r="63" spans="1:25" ht="13.5" thickBot="1" x14ac:dyDescent="0.25">
      <c r="C63" s="128" t="s">
        <v>2183</v>
      </c>
      <c r="R63" s="128" t="s">
        <v>2183</v>
      </c>
    </row>
    <row r="64" spans="1:25" ht="27.75" customHeight="1" x14ac:dyDescent="0.2">
      <c r="A64" s="1" t="s">
        <v>2175</v>
      </c>
      <c r="B64" s="1" t="s">
        <v>2176</v>
      </c>
      <c r="C64" s="163" t="s">
        <v>2177</v>
      </c>
      <c r="D64" s="175" t="s">
        <v>2029</v>
      </c>
      <c r="E64" s="164" t="s">
        <v>2017</v>
      </c>
      <c r="F64" s="164" t="s">
        <v>2014</v>
      </c>
      <c r="G64" s="164" t="s">
        <v>2167</v>
      </c>
      <c r="H64" s="164" t="s">
        <v>2018</v>
      </c>
      <c r="I64" s="164" t="s">
        <v>2023</v>
      </c>
      <c r="J64" s="164" t="s">
        <v>2019</v>
      </c>
      <c r="K64" s="164" t="s">
        <v>2170</v>
      </c>
      <c r="L64" s="164" t="s">
        <v>2024</v>
      </c>
      <c r="M64" s="164" t="s">
        <v>2021</v>
      </c>
      <c r="N64" s="164" t="s">
        <v>2171</v>
      </c>
      <c r="O64" s="165" t="s">
        <v>2020</v>
      </c>
      <c r="P64" s="165" t="s">
        <v>2022</v>
      </c>
      <c r="R64" s="176" t="s">
        <v>2120</v>
      </c>
      <c r="S64" s="167" t="s">
        <v>2024</v>
      </c>
      <c r="T64" s="167" t="s">
        <v>2121</v>
      </c>
      <c r="U64" s="167" t="s">
        <v>2122</v>
      </c>
      <c r="V64" s="167" t="s">
        <v>2123</v>
      </c>
      <c r="W64" s="167" t="s">
        <v>2021</v>
      </c>
      <c r="X64" s="167" t="s">
        <v>2124</v>
      </c>
      <c r="Y64" s="168" t="s">
        <v>2016</v>
      </c>
    </row>
    <row r="65" spans="1:25" x14ac:dyDescent="0.2">
      <c r="A65" s="1">
        <v>0</v>
      </c>
      <c r="B65" s="1">
        <v>44</v>
      </c>
      <c r="C65" s="169" t="s">
        <v>2262</v>
      </c>
      <c r="D65" s="177" t="s">
        <v>2152</v>
      </c>
      <c r="E65" s="178">
        <v>0</v>
      </c>
      <c r="F65" s="178">
        <v>2.875</v>
      </c>
      <c r="G65" s="178">
        <v>1.4</v>
      </c>
      <c r="H65" s="178">
        <v>0</v>
      </c>
      <c r="I65" s="178">
        <v>0</v>
      </c>
      <c r="J65" s="178">
        <v>0</v>
      </c>
      <c r="K65" s="178">
        <v>0</v>
      </c>
      <c r="L65" s="178">
        <v>3.7500000000000022</v>
      </c>
      <c r="M65" s="178">
        <v>0</v>
      </c>
      <c r="N65" s="178">
        <v>0</v>
      </c>
      <c r="O65" s="178">
        <v>0</v>
      </c>
      <c r="P65" s="178">
        <v>0</v>
      </c>
      <c r="R65" s="179">
        <v>0</v>
      </c>
      <c r="S65" s="180">
        <v>6.6250000000000018</v>
      </c>
      <c r="T65" s="180">
        <v>1.4</v>
      </c>
      <c r="U65" s="180">
        <v>0</v>
      </c>
      <c r="V65" s="180">
        <v>0</v>
      </c>
      <c r="W65" s="180">
        <v>0</v>
      </c>
      <c r="X65" s="180">
        <v>0</v>
      </c>
      <c r="Y65" s="181">
        <v>0</v>
      </c>
    </row>
    <row r="66" spans="1:25" x14ac:dyDescent="0.2">
      <c r="A66" s="1">
        <v>0</v>
      </c>
      <c r="B66" s="1">
        <v>44</v>
      </c>
      <c r="C66" s="169" t="s">
        <v>2262</v>
      </c>
      <c r="D66" s="177" t="s">
        <v>2153</v>
      </c>
      <c r="E66" s="178">
        <v>15.100000000000001</v>
      </c>
      <c r="F66" s="178">
        <v>7.2887499999999994</v>
      </c>
      <c r="G66" s="178">
        <v>0</v>
      </c>
      <c r="H66" s="178">
        <v>19.8</v>
      </c>
      <c r="I66" s="178">
        <v>0</v>
      </c>
      <c r="J66" s="178">
        <v>5.73</v>
      </c>
      <c r="K66" s="178">
        <v>0</v>
      </c>
      <c r="L66" s="178">
        <v>8.0827272727272739</v>
      </c>
      <c r="M66" s="178">
        <v>0</v>
      </c>
      <c r="N66" s="178">
        <v>0</v>
      </c>
      <c r="O66" s="178">
        <v>0</v>
      </c>
      <c r="P66" s="178">
        <v>0</v>
      </c>
      <c r="R66" s="179">
        <v>15.100000000000001</v>
      </c>
      <c r="S66" s="180">
        <v>15.371477272727272</v>
      </c>
      <c r="T66" s="180">
        <v>0</v>
      </c>
      <c r="U66" s="180">
        <v>25.53</v>
      </c>
      <c r="V66" s="180">
        <v>0</v>
      </c>
      <c r="W66" s="180">
        <v>0</v>
      </c>
      <c r="X66" s="180">
        <v>0</v>
      </c>
      <c r="Y66" s="181">
        <v>0</v>
      </c>
    </row>
    <row r="67" spans="1:25" x14ac:dyDescent="0.2">
      <c r="A67" s="1">
        <v>0</v>
      </c>
      <c r="B67" s="1">
        <v>44</v>
      </c>
      <c r="C67" s="169" t="s">
        <v>2262</v>
      </c>
      <c r="D67" s="177" t="s">
        <v>2154</v>
      </c>
      <c r="E67" s="178">
        <v>144</v>
      </c>
      <c r="F67" s="178">
        <v>0</v>
      </c>
      <c r="G67" s="178">
        <v>0</v>
      </c>
      <c r="H67" s="178">
        <v>0</v>
      </c>
      <c r="I67" s="178">
        <v>0</v>
      </c>
      <c r="J67" s="178">
        <v>0</v>
      </c>
      <c r="K67" s="178">
        <v>0</v>
      </c>
      <c r="L67" s="178">
        <v>0</v>
      </c>
      <c r="M67" s="178">
        <v>0</v>
      </c>
      <c r="N67" s="178">
        <v>0</v>
      </c>
      <c r="O67" s="178">
        <v>0</v>
      </c>
      <c r="P67" s="178">
        <v>0</v>
      </c>
      <c r="R67" s="179">
        <v>144</v>
      </c>
      <c r="S67" s="180">
        <v>0</v>
      </c>
      <c r="T67" s="180">
        <v>0</v>
      </c>
      <c r="U67" s="180">
        <v>0</v>
      </c>
      <c r="V67" s="180">
        <v>0</v>
      </c>
      <c r="W67" s="180">
        <v>0</v>
      </c>
      <c r="X67" s="180">
        <v>0</v>
      </c>
      <c r="Y67" s="181">
        <v>0</v>
      </c>
    </row>
    <row r="68" spans="1:25" x14ac:dyDescent="0.2">
      <c r="A68" s="1">
        <v>0</v>
      </c>
      <c r="B68" s="1">
        <v>44</v>
      </c>
      <c r="C68" s="169" t="s">
        <v>2262</v>
      </c>
      <c r="D68" s="177" t="s">
        <v>2155</v>
      </c>
      <c r="E68" s="178">
        <v>720.36399999999992</v>
      </c>
      <c r="F68" s="178">
        <v>20.2</v>
      </c>
      <c r="G68" s="178">
        <v>0</v>
      </c>
      <c r="H68" s="178">
        <v>5.7</v>
      </c>
      <c r="I68" s="178">
        <v>0</v>
      </c>
      <c r="J68" s="178">
        <v>0</v>
      </c>
      <c r="K68" s="178">
        <v>0</v>
      </c>
      <c r="L68" s="178">
        <v>20.2</v>
      </c>
      <c r="M68" s="178">
        <v>0</v>
      </c>
      <c r="N68" s="178">
        <v>0</v>
      </c>
      <c r="O68" s="178">
        <v>0</v>
      </c>
      <c r="P68" s="178">
        <v>0</v>
      </c>
      <c r="R68" s="179">
        <v>720.36399999999992</v>
      </c>
      <c r="S68" s="180">
        <v>40.4</v>
      </c>
      <c r="T68" s="180">
        <v>0</v>
      </c>
      <c r="U68" s="180">
        <v>5.7</v>
      </c>
      <c r="V68" s="180">
        <v>0</v>
      </c>
      <c r="W68" s="180">
        <v>0</v>
      </c>
      <c r="X68" s="180">
        <v>0</v>
      </c>
      <c r="Y68" s="181">
        <v>0</v>
      </c>
    </row>
    <row r="69" spans="1:25" x14ac:dyDescent="0.2">
      <c r="A69" s="1">
        <v>0</v>
      </c>
      <c r="B69" s="1">
        <v>44</v>
      </c>
      <c r="C69" s="171" t="s">
        <v>2262</v>
      </c>
      <c r="D69" s="182" t="s">
        <v>2178</v>
      </c>
      <c r="E69" s="178">
        <v>0</v>
      </c>
      <c r="F69" s="178">
        <v>0</v>
      </c>
      <c r="G69" s="178">
        <v>0</v>
      </c>
      <c r="H69" s="178">
        <v>0</v>
      </c>
      <c r="I69" s="178">
        <v>0</v>
      </c>
      <c r="J69" s="178">
        <v>0</v>
      </c>
      <c r="K69" s="178">
        <v>0</v>
      </c>
      <c r="L69" s="178">
        <v>0</v>
      </c>
      <c r="M69" s="178">
        <v>0</v>
      </c>
      <c r="N69" s="178">
        <v>0</v>
      </c>
      <c r="O69" s="178">
        <v>0</v>
      </c>
      <c r="P69" s="178">
        <v>0</v>
      </c>
      <c r="R69" s="179">
        <v>0</v>
      </c>
      <c r="S69" s="180">
        <v>0</v>
      </c>
      <c r="T69" s="180">
        <v>0</v>
      </c>
      <c r="U69" s="180">
        <v>0</v>
      </c>
      <c r="V69" s="180">
        <v>0</v>
      </c>
      <c r="W69" s="180">
        <v>0</v>
      </c>
      <c r="X69" s="180">
        <v>0</v>
      </c>
      <c r="Y69" s="181">
        <v>0</v>
      </c>
    </row>
    <row r="70" spans="1:25" ht="13.5" thickBot="1" x14ac:dyDescent="0.25">
      <c r="A70" s="1">
        <v>0</v>
      </c>
      <c r="B70" s="1">
        <v>44</v>
      </c>
      <c r="C70" s="172" t="s">
        <v>2262</v>
      </c>
      <c r="D70" s="183" t="s">
        <v>2179</v>
      </c>
      <c r="E70" s="184">
        <v>472.0025</v>
      </c>
      <c r="F70" s="184">
        <v>6.9238461538461529</v>
      </c>
      <c r="G70" s="184">
        <v>1.4</v>
      </c>
      <c r="H70" s="184">
        <v>12.75</v>
      </c>
      <c r="I70" s="184">
        <v>0</v>
      </c>
      <c r="J70" s="184">
        <v>5.73</v>
      </c>
      <c r="K70" s="184">
        <v>0</v>
      </c>
      <c r="L70" s="184">
        <v>6.4212499999999961</v>
      </c>
      <c r="M70" s="184">
        <v>0</v>
      </c>
      <c r="N70" s="184">
        <v>0</v>
      </c>
      <c r="O70" s="184">
        <v>0</v>
      </c>
      <c r="P70" s="184">
        <v>0</v>
      </c>
      <c r="R70" s="185">
        <v>879.46399999999994</v>
      </c>
      <c r="S70" s="186">
        <v>62.396477272727275</v>
      </c>
      <c r="T70" s="186">
        <v>1.4</v>
      </c>
      <c r="U70" s="186">
        <v>31.23</v>
      </c>
      <c r="V70" s="186">
        <v>0</v>
      </c>
      <c r="W70" s="186">
        <v>0</v>
      </c>
      <c r="X70" s="186">
        <v>0</v>
      </c>
      <c r="Y70" s="187">
        <v>0</v>
      </c>
    </row>
    <row r="71" spans="1:25" x14ac:dyDescent="0.2">
      <c r="A71" s="1">
        <v>45</v>
      </c>
      <c r="B71" s="1">
        <v>49</v>
      </c>
      <c r="C71" s="169" t="s">
        <v>2263</v>
      </c>
      <c r="D71" s="177" t="s">
        <v>2152</v>
      </c>
      <c r="E71" s="178">
        <v>0</v>
      </c>
      <c r="F71" s="178">
        <v>4.2981818181818179</v>
      </c>
      <c r="G71" s="178">
        <v>4.28</v>
      </c>
      <c r="H71" s="178">
        <v>3.6</v>
      </c>
      <c r="I71" s="178">
        <v>0</v>
      </c>
      <c r="J71" s="178">
        <v>3.5439999999999996</v>
      </c>
      <c r="K71" s="178">
        <v>5.65</v>
      </c>
      <c r="L71" s="178">
        <v>4.2814705882352939</v>
      </c>
      <c r="M71" s="178">
        <v>0</v>
      </c>
      <c r="N71" s="178">
        <v>0</v>
      </c>
      <c r="O71" s="178">
        <v>3.6</v>
      </c>
      <c r="P71" s="178">
        <v>0</v>
      </c>
      <c r="R71" s="179">
        <v>0</v>
      </c>
      <c r="S71" s="180">
        <v>8.5796524064171109</v>
      </c>
      <c r="T71" s="180">
        <v>4.28</v>
      </c>
      <c r="U71" s="180">
        <v>10.744</v>
      </c>
      <c r="V71" s="180">
        <v>0</v>
      </c>
      <c r="W71" s="180">
        <v>0</v>
      </c>
      <c r="X71" s="180">
        <v>0</v>
      </c>
      <c r="Y71" s="181">
        <v>5.65</v>
      </c>
    </row>
    <row r="72" spans="1:25" x14ac:dyDescent="0.2">
      <c r="A72" s="1">
        <v>45</v>
      </c>
      <c r="B72" s="1">
        <v>49</v>
      </c>
      <c r="C72" s="169" t="s">
        <v>2263</v>
      </c>
      <c r="D72" s="177" t="s">
        <v>2153</v>
      </c>
      <c r="E72" s="178">
        <v>12.326666666666668</v>
      </c>
      <c r="F72" s="178">
        <v>10.968333333333334</v>
      </c>
      <c r="G72" s="178">
        <v>29.333333333333332</v>
      </c>
      <c r="H72" s="178">
        <v>17.14</v>
      </c>
      <c r="I72" s="178">
        <v>0</v>
      </c>
      <c r="J72" s="178">
        <v>3.9050000000000002</v>
      </c>
      <c r="K72" s="178">
        <v>29.479999999999997</v>
      </c>
      <c r="L72" s="178">
        <v>10.977647058823528</v>
      </c>
      <c r="M72" s="178">
        <v>0</v>
      </c>
      <c r="N72" s="178">
        <v>0</v>
      </c>
      <c r="O72" s="178">
        <v>4.5</v>
      </c>
      <c r="P72" s="178">
        <v>0</v>
      </c>
      <c r="R72" s="179">
        <v>12.326666666666668</v>
      </c>
      <c r="S72" s="180">
        <v>21.945980392156862</v>
      </c>
      <c r="T72" s="180">
        <v>29.333333333333332</v>
      </c>
      <c r="U72" s="180">
        <v>25.545000000000002</v>
      </c>
      <c r="V72" s="180">
        <v>0</v>
      </c>
      <c r="W72" s="180">
        <v>0</v>
      </c>
      <c r="X72" s="180">
        <v>0</v>
      </c>
      <c r="Y72" s="181">
        <v>29.479999999999997</v>
      </c>
    </row>
    <row r="73" spans="1:25" x14ac:dyDescent="0.2">
      <c r="A73" s="1">
        <v>45</v>
      </c>
      <c r="B73" s="1">
        <v>49</v>
      </c>
      <c r="C73" s="169" t="s">
        <v>2263</v>
      </c>
      <c r="D73" s="177" t="s">
        <v>2154</v>
      </c>
      <c r="E73" s="178">
        <v>92</v>
      </c>
      <c r="F73" s="178">
        <v>0</v>
      </c>
      <c r="G73" s="178">
        <v>0</v>
      </c>
      <c r="H73" s="178">
        <v>98</v>
      </c>
      <c r="I73" s="178">
        <v>0</v>
      </c>
      <c r="J73" s="178">
        <v>0</v>
      </c>
      <c r="K73" s="178">
        <v>0</v>
      </c>
      <c r="L73" s="178">
        <v>158</v>
      </c>
      <c r="M73" s="178">
        <v>0</v>
      </c>
      <c r="N73" s="178">
        <v>0</v>
      </c>
      <c r="O73" s="178">
        <v>0</v>
      </c>
      <c r="P73" s="178">
        <v>0</v>
      </c>
      <c r="R73" s="179">
        <v>92</v>
      </c>
      <c r="S73" s="180">
        <v>158</v>
      </c>
      <c r="T73" s="180">
        <v>0</v>
      </c>
      <c r="U73" s="180">
        <v>98</v>
      </c>
      <c r="V73" s="180">
        <v>0</v>
      </c>
      <c r="W73" s="180">
        <v>0</v>
      </c>
      <c r="X73" s="180">
        <v>0</v>
      </c>
      <c r="Y73" s="181">
        <v>0</v>
      </c>
    </row>
    <row r="74" spans="1:25" x14ac:dyDescent="0.2">
      <c r="A74" s="1">
        <v>45</v>
      </c>
      <c r="B74" s="1">
        <v>49</v>
      </c>
      <c r="C74" s="169" t="s">
        <v>2263</v>
      </c>
      <c r="D74" s="177" t="s">
        <v>2155</v>
      </c>
      <c r="E74" s="178">
        <v>506.75</v>
      </c>
      <c r="F74" s="178">
        <v>0</v>
      </c>
      <c r="G74" s="178">
        <v>0</v>
      </c>
      <c r="H74" s="178">
        <v>0</v>
      </c>
      <c r="I74" s="178">
        <v>433</v>
      </c>
      <c r="J74" s="178">
        <v>0</v>
      </c>
      <c r="K74" s="178">
        <v>0</v>
      </c>
      <c r="L74" s="178">
        <v>0</v>
      </c>
      <c r="M74" s="178">
        <v>0</v>
      </c>
      <c r="N74" s="178">
        <v>0</v>
      </c>
      <c r="O74" s="178">
        <v>0</v>
      </c>
      <c r="P74" s="178">
        <v>0</v>
      </c>
      <c r="R74" s="179">
        <v>506.75</v>
      </c>
      <c r="S74" s="180">
        <v>0</v>
      </c>
      <c r="T74" s="180">
        <v>0</v>
      </c>
      <c r="U74" s="180">
        <v>0</v>
      </c>
      <c r="V74" s="180">
        <v>433</v>
      </c>
      <c r="W74" s="180">
        <v>0</v>
      </c>
      <c r="X74" s="180">
        <v>0</v>
      </c>
      <c r="Y74" s="181">
        <v>0</v>
      </c>
    </row>
    <row r="75" spans="1:25" x14ac:dyDescent="0.2">
      <c r="A75" s="1">
        <v>45</v>
      </c>
      <c r="B75" s="1">
        <v>49</v>
      </c>
      <c r="C75" s="171" t="s">
        <v>2263</v>
      </c>
      <c r="D75" s="182" t="s">
        <v>2178</v>
      </c>
      <c r="E75" s="178">
        <v>0</v>
      </c>
      <c r="F75" s="178">
        <v>0</v>
      </c>
      <c r="G75" s="178">
        <v>0</v>
      </c>
      <c r="H75" s="178">
        <v>0</v>
      </c>
      <c r="I75" s="178">
        <v>0</v>
      </c>
      <c r="J75" s="178">
        <v>0</v>
      </c>
      <c r="K75" s="178">
        <v>0</v>
      </c>
      <c r="L75" s="178">
        <v>4.8</v>
      </c>
      <c r="M75" s="178">
        <v>0</v>
      </c>
      <c r="N75" s="178">
        <v>0</v>
      </c>
      <c r="O75" s="178">
        <v>0</v>
      </c>
      <c r="P75" s="178">
        <v>0</v>
      </c>
      <c r="R75" s="179">
        <v>0</v>
      </c>
      <c r="S75" s="180">
        <v>4.8</v>
      </c>
      <c r="T75" s="180">
        <v>0</v>
      </c>
      <c r="U75" s="180">
        <v>0</v>
      </c>
      <c r="V75" s="180">
        <v>0</v>
      </c>
      <c r="W75" s="180">
        <v>0</v>
      </c>
      <c r="X75" s="180">
        <v>0</v>
      </c>
      <c r="Y75" s="181">
        <v>0</v>
      </c>
    </row>
    <row r="76" spans="1:25" ht="13.5" thickBot="1" x14ac:dyDescent="0.25">
      <c r="A76" s="1">
        <v>45</v>
      </c>
      <c r="B76" s="1">
        <v>49</v>
      </c>
      <c r="C76" s="172" t="s">
        <v>2263</v>
      </c>
      <c r="D76" s="183" t="s">
        <v>2179</v>
      </c>
      <c r="E76" s="184">
        <v>233.99799999999999</v>
      </c>
      <c r="F76" s="184">
        <v>6.6523529411764697</v>
      </c>
      <c r="G76" s="184">
        <v>12.63111111111111</v>
      </c>
      <c r="H76" s="184">
        <v>39.580000000000005</v>
      </c>
      <c r="I76" s="184">
        <v>433</v>
      </c>
      <c r="J76" s="184">
        <v>3.6471428571428564</v>
      </c>
      <c r="K76" s="184">
        <v>13.593333333333332</v>
      </c>
      <c r="L76" s="184">
        <v>9.3394339622641525</v>
      </c>
      <c r="M76" s="184">
        <v>0</v>
      </c>
      <c r="N76" s="184">
        <v>0</v>
      </c>
      <c r="O76" s="184">
        <v>4.05</v>
      </c>
      <c r="P76" s="184">
        <v>0</v>
      </c>
      <c r="R76" s="185">
        <v>611.07666666666671</v>
      </c>
      <c r="S76" s="186">
        <v>193.32563279857399</v>
      </c>
      <c r="T76" s="186">
        <v>33.61333333333333</v>
      </c>
      <c r="U76" s="186">
        <v>134.28899999999999</v>
      </c>
      <c r="V76" s="186">
        <v>433</v>
      </c>
      <c r="W76" s="186">
        <v>0</v>
      </c>
      <c r="X76" s="186">
        <v>0</v>
      </c>
      <c r="Y76" s="187">
        <v>35.129999999999995</v>
      </c>
    </row>
    <row r="77" spans="1:25" x14ac:dyDescent="0.2">
      <c r="A77" s="1">
        <v>50</v>
      </c>
      <c r="B77" s="1">
        <v>54</v>
      </c>
      <c r="C77" s="169" t="s">
        <v>2264</v>
      </c>
      <c r="D77" s="177" t="s">
        <v>2152</v>
      </c>
      <c r="E77" s="178">
        <v>0</v>
      </c>
      <c r="F77" s="178">
        <v>4.5554545454545439</v>
      </c>
      <c r="G77" s="178">
        <v>3.8000000000000012</v>
      </c>
      <c r="H77" s="178">
        <v>7.2</v>
      </c>
      <c r="I77" s="178">
        <v>0</v>
      </c>
      <c r="J77" s="178">
        <v>4.8014285714285716</v>
      </c>
      <c r="K77" s="178">
        <v>4.7359999999999998</v>
      </c>
      <c r="L77" s="178">
        <v>4.8071428571428561</v>
      </c>
      <c r="M77" s="178">
        <v>4.585</v>
      </c>
      <c r="N77" s="178">
        <v>4.3</v>
      </c>
      <c r="O77" s="178">
        <v>0</v>
      </c>
      <c r="P77" s="178">
        <v>0</v>
      </c>
      <c r="R77" s="179">
        <v>0</v>
      </c>
      <c r="S77" s="180">
        <v>9.3625974025973999</v>
      </c>
      <c r="T77" s="180">
        <v>3.8000000000000012</v>
      </c>
      <c r="U77" s="180">
        <v>12.001428571428573</v>
      </c>
      <c r="V77" s="180">
        <v>0</v>
      </c>
      <c r="W77" s="180">
        <v>4.585</v>
      </c>
      <c r="X77" s="180">
        <v>4.3</v>
      </c>
      <c r="Y77" s="181">
        <v>4.7359999999999998</v>
      </c>
    </row>
    <row r="78" spans="1:25" x14ac:dyDescent="0.2">
      <c r="A78" s="1">
        <v>50</v>
      </c>
      <c r="B78" s="1">
        <v>54</v>
      </c>
      <c r="C78" s="169" t="s">
        <v>2264</v>
      </c>
      <c r="D78" s="177" t="s">
        <v>2153</v>
      </c>
      <c r="E78" s="178">
        <v>38.299999999999997</v>
      </c>
      <c r="F78" s="178">
        <v>6.2257575757575756</v>
      </c>
      <c r="G78" s="178">
        <v>7.6474999999999991</v>
      </c>
      <c r="H78" s="178">
        <v>29.788235294117648</v>
      </c>
      <c r="I78" s="178">
        <v>18.399999999999999</v>
      </c>
      <c r="J78" s="178">
        <v>10.4</v>
      </c>
      <c r="K78" s="178">
        <v>20.341999999999999</v>
      </c>
      <c r="L78" s="178">
        <v>7.7938888888888878</v>
      </c>
      <c r="M78" s="178">
        <v>0</v>
      </c>
      <c r="N78" s="178">
        <v>8</v>
      </c>
      <c r="O78" s="178">
        <v>49.833333333333336</v>
      </c>
      <c r="P78" s="178">
        <v>0</v>
      </c>
      <c r="R78" s="179">
        <v>38.299999999999997</v>
      </c>
      <c r="S78" s="180">
        <v>14.019646464646463</v>
      </c>
      <c r="T78" s="180">
        <v>7.6474999999999991</v>
      </c>
      <c r="U78" s="180">
        <v>90.021568627450989</v>
      </c>
      <c r="V78" s="180">
        <v>18.399999999999999</v>
      </c>
      <c r="W78" s="180">
        <v>0</v>
      </c>
      <c r="X78" s="180">
        <v>8</v>
      </c>
      <c r="Y78" s="181">
        <v>20.341999999999999</v>
      </c>
    </row>
    <row r="79" spans="1:25" x14ac:dyDescent="0.2">
      <c r="A79" s="1">
        <v>50</v>
      </c>
      <c r="B79" s="1">
        <v>54</v>
      </c>
      <c r="C79" s="169" t="s">
        <v>2264</v>
      </c>
      <c r="D79" s="177" t="s">
        <v>2154</v>
      </c>
      <c r="E79" s="178">
        <v>165.15</v>
      </c>
      <c r="F79" s="178">
        <v>9</v>
      </c>
      <c r="G79" s="178">
        <v>0</v>
      </c>
      <c r="H79" s="178">
        <v>150.5</v>
      </c>
      <c r="I79" s="178">
        <v>0</v>
      </c>
      <c r="J79" s="178">
        <v>0</v>
      </c>
      <c r="K79" s="178">
        <v>0</v>
      </c>
      <c r="L79" s="178">
        <v>11.473333333333331</v>
      </c>
      <c r="M79" s="178">
        <v>0</v>
      </c>
      <c r="N79" s="178">
        <v>0</v>
      </c>
      <c r="O79" s="178">
        <v>0</v>
      </c>
      <c r="P79" s="178">
        <v>0</v>
      </c>
      <c r="R79" s="179">
        <v>165.15</v>
      </c>
      <c r="S79" s="180">
        <v>20.473333333333329</v>
      </c>
      <c r="T79" s="180">
        <v>0</v>
      </c>
      <c r="U79" s="180">
        <v>150.5</v>
      </c>
      <c r="V79" s="180">
        <v>0</v>
      </c>
      <c r="W79" s="180">
        <v>0</v>
      </c>
      <c r="X79" s="180">
        <v>0</v>
      </c>
      <c r="Y79" s="181">
        <v>0</v>
      </c>
    </row>
    <row r="80" spans="1:25" x14ac:dyDescent="0.2">
      <c r="A80" s="1">
        <v>50</v>
      </c>
      <c r="B80" s="1">
        <v>54</v>
      </c>
      <c r="C80" s="169" t="s">
        <v>2264</v>
      </c>
      <c r="D80" s="177" t="s">
        <v>2155</v>
      </c>
      <c r="E80" s="178">
        <v>677.66444444444448</v>
      </c>
      <c r="F80" s="178">
        <v>0</v>
      </c>
      <c r="G80" s="178">
        <v>0</v>
      </c>
      <c r="H80" s="178">
        <v>108.89333333333333</v>
      </c>
      <c r="I80" s="178">
        <v>0</v>
      </c>
      <c r="J80" s="178">
        <v>0</v>
      </c>
      <c r="K80" s="178">
        <v>0</v>
      </c>
      <c r="L80" s="178">
        <v>80.3</v>
      </c>
      <c r="M80" s="178">
        <v>0</v>
      </c>
      <c r="N80" s="178">
        <v>0</v>
      </c>
      <c r="O80" s="178">
        <v>0</v>
      </c>
      <c r="P80" s="178">
        <v>0</v>
      </c>
      <c r="R80" s="179">
        <v>677.66444444444448</v>
      </c>
      <c r="S80" s="180">
        <v>80.3</v>
      </c>
      <c r="T80" s="180">
        <v>0</v>
      </c>
      <c r="U80" s="180">
        <v>108.89333333333333</v>
      </c>
      <c r="V80" s="180">
        <v>0</v>
      </c>
      <c r="W80" s="180">
        <v>0</v>
      </c>
      <c r="X80" s="180">
        <v>0</v>
      </c>
      <c r="Y80" s="181">
        <v>0</v>
      </c>
    </row>
    <row r="81" spans="1:25" x14ac:dyDescent="0.2">
      <c r="A81" s="1">
        <v>50</v>
      </c>
      <c r="B81" s="1">
        <v>54</v>
      </c>
      <c r="C81" s="171" t="s">
        <v>2264</v>
      </c>
      <c r="D81" s="182" t="s">
        <v>2178</v>
      </c>
      <c r="E81" s="178">
        <v>375</v>
      </c>
      <c r="F81" s="178">
        <v>0</v>
      </c>
      <c r="G81" s="178">
        <v>0</v>
      </c>
      <c r="H81" s="178">
        <v>0</v>
      </c>
      <c r="I81" s="178">
        <v>0</v>
      </c>
      <c r="J81" s="178">
        <v>0</v>
      </c>
      <c r="K81" s="178">
        <v>0</v>
      </c>
      <c r="L81" s="178">
        <v>0</v>
      </c>
      <c r="M81" s="178">
        <v>0</v>
      </c>
      <c r="N81" s="178">
        <v>0</v>
      </c>
      <c r="O81" s="178">
        <v>0</v>
      </c>
      <c r="P81" s="178">
        <v>0</v>
      </c>
      <c r="R81" s="179">
        <v>375</v>
      </c>
      <c r="S81" s="180">
        <v>0</v>
      </c>
      <c r="T81" s="180">
        <v>0</v>
      </c>
      <c r="U81" s="180">
        <v>0</v>
      </c>
      <c r="V81" s="180">
        <v>0</v>
      </c>
      <c r="W81" s="180">
        <v>0</v>
      </c>
      <c r="X81" s="180">
        <v>0</v>
      </c>
      <c r="Y81" s="181">
        <v>0</v>
      </c>
    </row>
    <row r="82" spans="1:25" ht="13.5" thickBot="1" x14ac:dyDescent="0.25">
      <c r="A82" s="1">
        <v>50</v>
      </c>
      <c r="B82" s="1">
        <v>54</v>
      </c>
      <c r="C82" s="172" t="s">
        <v>2264</v>
      </c>
      <c r="D82" s="183" t="s">
        <v>2179</v>
      </c>
      <c r="E82" s="184">
        <v>265.8303448275862</v>
      </c>
      <c r="F82" s="184">
        <v>5.6191071428571417</v>
      </c>
      <c r="G82" s="184">
        <v>5.0824999999999996</v>
      </c>
      <c r="H82" s="184">
        <v>47.853333333333346</v>
      </c>
      <c r="I82" s="184">
        <v>18.399999999999999</v>
      </c>
      <c r="J82" s="184">
        <v>6.4810000000000016</v>
      </c>
      <c r="K82" s="184">
        <v>12.539000000000003</v>
      </c>
      <c r="L82" s="184">
        <v>7.5681720430107529</v>
      </c>
      <c r="M82" s="184">
        <v>4.585</v>
      </c>
      <c r="N82" s="184">
        <v>6.5199999999999987</v>
      </c>
      <c r="O82" s="184">
        <v>49.833333333333336</v>
      </c>
      <c r="P82" s="184">
        <v>0</v>
      </c>
      <c r="R82" s="185">
        <v>1256.1144444444444</v>
      </c>
      <c r="S82" s="186">
        <v>124.1555772005772</v>
      </c>
      <c r="T82" s="186">
        <v>11.4475</v>
      </c>
      <c r="U82" s="186">
        <v>361.4163305322129</v>
      </c>
      <c r="V82" s="186">
        <v>18.399999999999999</v>
      </c>
      <c r="W82" s="186">
        <v>4.585</v>
      </c>
      <c r="X82" s="186">
        <v>12.3</v>
      </c>
      <c r="Y82" s="187">
        <v>25.077999999999999</v>
      </c>
    </row>
    <row r="83" spans="1:25" x14ac:dyDescent="0.2">
      <c r="A83" s="1">
        <v>55</v>
      </c>
      <c r="B83" s="1">
        <v>59</v>
      </c>
      <c r="C83" s="169" t="s">
        <v>2265</v>
      </c>
      <c r="D83" s="177" t="s">
        <v>2152</v>
      </c>
      <c r="E83" s="178">
        <v>4.45</v>
      </c>
      <c r="F83" s="178">
        <v>4.8472972972972963</v>
      </c>
      <c r="G83" s="178">
        <v>4.2084615384615391</v>
      </c>
      <c r="H83" s="178">
        <v>7.5399999999999991</v>
      </c>
      <c r="I83" s="178">
        <v>0</v>
      </c>
      <c r="J83" s="178">
        <v>4.9911111111111115</v>
      </c>
      <c r="K83" s="178">
        <v>6.1833333333333327</v>
      </c>
      <c r="L83" s="178">
        <v>4.862941176470585</v>
      </c>
      <c r="M83" s="178">
        <v>2.5</v>
      </c>
      <c r="N83" s="178">
        <v>7.7999999999999989</v>
      </c>
      <c r="O83" s="178">
        <v>0</v>
      </c>
      <c r="P83" s="178">
        <v>0</v>
      </c>
      <c r="R83" s="179">
        <v>4.45</v>
      </c>
      <c r="S83" s="180">
        <v>9.7102384737678804</v>
      </c>
      <c r="T83" s="180">
        <v>4.2084615384615391</v>
      </c>
      <c r="U83" s="180">
        <v>12.531111111111111</v>
      </c>
      <c r="V83" s="180">
        <v>0</v>
      </c>
      <c r="W83" s="180">
        <v>2.5</v>
      </c>
      <c r="X83" s="180">
        <v>7.7999999999999989</v>
      </c>
      <c r="Y83" s="181">
        <v>6.1833333333333327</v>
      </c>
    </row>
    <row r="84" spans="1:25" x14ac:dyDescent="0.2">
      <c r="A84" s="1">
        <v>55</v>
      </c>
      <c r="B84" s="1">
        <v>59</v>
      </c>
      <c r="C84" s="169" t="s">
        <v>2265</v>
      </c>
      <c r="D84" s="177" t="s">
        <v>2153</v>
      </c>
      <c r="E84" s="178">
        <v>23.778947368421051</v>
      </c>
      <c r="F84" s="178">
        <v>10.151034482758625</v>
      </c>
      <c r="G84" s="178">
        <v>13.975</v>
      </c>
      <c r="H84" s="178">
        <v>16.04</v>
      </c>
      <c r="I84" s="178">
        <v>0</v>
      </c>
      <c r="J84" s="178">
        <v>6.3383333333333338</v>
      </c>
      <c r="K84" s="178">
        <v>21.99636363636364</v>
      </c>
      <c r="L84" s="178">
        <v>11.262954545454541</v>
      </c>
      <c r="M84" s="178">
        <v>5.9599999999999982</v>
      </c>
      <c r="N84" s="178">
        <v>5.916666666666667</v>
      </c>
      <c r="O84" s="178">
        <v>25.46</v>
      </c>
      <c r="P84" s="178">
        <v>0</v>
      </c>
      <c r="R84" s="179">
        <v>23.778947368421051</v>
      </c>
      <c r="S84" s="180">
        <v>21.413989028213166</v>
      </c>
      <c r="T84" s="180">
        <v>13.975</v>
      </c>
      <c r="U84" s="180">
        <v>47.838333333333338</v>
      </c>
      <c r="V84" s="180">
        <v>0</v>
      </c>
      <c r="W84" s="180">
        <v>5.9599999999999982</v>
      </c>
      <c r="X84" s="180">
        <v>5.916666666666667</v>
      </c>
      <c r="Y84" s="181">
        <v>21.99636363636364</v>
      </c>
    </row>
    <row r="85" spans="1:25" x14ac:dyDescent="0.2">
      <c r="A85" s="1">
        <v>55</v>
      </c>
      <c r="B85" s="1">
        <v>59</v>
      </c>
      <c r="C85" s="169" t="s">
        <v>2265</v>
      </c>
      <c r="D85" s="177" t="s">
        <v>2154</v>
      </c>
      <c r="E85" s="178">
        <v>146.88200000000001</v>
      </c>
      <c r="F85" s="178">
        <v>4.2</v>
      </c>
      <c r="G85" s="178">
        <v>0</v>
      </c>
      <c r="H85" s="178">
        <v>177.13666666666666</v>
      </c>
      <c r="I85" s="178">
        <v>0</v>
      </c>
      <c r="J85" s="178">
        <v>0</v>
      </c>
      <c r="K85" s="178">
        <v>0</v>
      </c>
      <c r="L85" s="178">
        <v>9.4499999999999993</v>
      </c>
      <c r="M85" s="178">
        <v>0</v>
      </c>
      <c r="N85" s="178">
        <v>0</v>
      </c>
      <c r="O85" s="178">
        <v>76.41</v>
      </c>
      <c r="P85" s="178">
        <v>0</v>
      </c>
      <c r="R85" s="179">
        <v>146.88200000000001</v>
      </c>
      <c r="S85" s="180">
        <v>13.649999999999999</v>
      </c>
      <c r="T85" s="180">
        <v>0</v>
      </c>
      <c r="U85" s="180">
        <v>253.54666666666665</v>
      </c>
      <c r="V85" s="180">
        <v>0</v>
      </c>
      <c r="W85" s="180">
        <v>0</v>
      </c>
      <c r="X85" s="180">
        <v>0</v>
      </c>
      <c r="Y85" s="181">
        <v>0</v>
      </c>
    </row>
    <row r="86" spans="1:25" x14ac:dyDescent="0.2">
      <c r="A86" s="1">
        <v>55</v>
      </c>
      <c r="B86" s="1">
        <v>59</v>
      </c>
      <c r="C86" s="169" t="s">
        <v>2265</v>
      </c>
      <c r="D86" s="177" t="s">
        <v>2155</v>
      </c>
      <c r="E86" s="178">
        <v>582.78181818181827</v>
      </c>
      <c r="F86" s="178">
        <v>0</v>
      </c>
      <c r="G86" s="178">
        <v>0</v>
      </c>
      <c r="H86" s="178">
        <v>0</v>
      </c>
      <c r="I86" s="178">
        <v>0</v>
      </c>
      <c r="J86" s="178">
        <v>0</v>
      </c>
      <c r="K86" s="178">
        <v>0</v>
      </c>
      <c r="L86" s="178">
        <v>0</v>
      </c>
      <c r="M86" s="178">
        <v>0</v>
      </c>
      <c r="N86" s="178">
        <v>0</v>
      </c>
      <c r="O86" s="178">
        <v>0</v>
      </c>
      <c r="P86" s="178">
        <v>0</v>
      </c>
      <c r="R86" s="179">
        <v>582.78181818181827</v>
      </c>
      <c r="S86" s="180">
        <v>0</v>
      </c>
      <c r="T86" s="180">
        <v>0</v>
      </c>
      <c r="U86" s="180">
        <v>0</v>
      </c>
      <c r="V86" s="180">
        <v>0</v>
      </c>
      <c r="W86" s="180">
        <v>0</v>
      </c>
      <c r="X86" s="180">
        <v>0</v>
      </c>
      <c r="Y86" s="181">
        <v>0</v>
      </c>
    </row>
    <row r="87" spans="1:25" x14ac:dyDescent="0.2">
      <c r="A87" s="1">
        <v>55</v>
      </c>
      <c r="B87" s="1">
        <v>59</v>
      </c>
      <c r="C87" s="171" t="s">
        <v>2265</v>
      </c>
      <c r="D87" s="182" t="s">
        <v>2178</v>
      </c>
      <c r="E87" s="178">
        <v>180.5</v>
      </c>
      <c r="F87" s="178">
        <v>0</v>
      </c>
      <c r="G87" s="178">
        <v>2.2000000000000002</v>
      </c>
      <c r="H87" s="178">
        <v>12</v>
      </c>
      <c r="I87" s="178">
        <v>0</v>
      </c>
      <c r="J87" s="178">
        <v>0</v>
      </c>
      <c r="K87" s="178">
        <v>0</v>
      </c>
      <c r="L87" s="178">
        <v>6.6333333333333329</v>
      </c>
      <c r="M87" s="178">
        <v>0</v>
      </c>
      <c r="N87" s="178">
        <v>0</v>
      </c>
      <c r="O87" s="178">
        <v>0</v>
      </c>
      <c r="P87" s="178">
        <v>0</v>
      </c>
      <c r="R87" s="179">
        <v>180.5</v>
      </c>
      <c r="S87" s="180">
        <v>6.6333333333333329</v>
      </c>
      <c r="T87" s="180">
        <v>2.2000000000000002</v>
      </c>
      <c r="U87" s="180">
        <v>12</v>
      </c>
      <c r="V87" s="180">
        <v>0</v>
      </c>
      <c r="W87" s="180">
        <v>0</v>
      </c>
      <c r="X87" s="180">
        <v>0</v>
      </c>
      <c r="Y87" s="181">
        <v>0</v>
      </c>
    </row>
    <row r="88" spans="1:25" ht="13.5" thickBot="1" x14ac:dyDescent="0.25">
      <c r="A88" s="1">
        <v>55</v>
      </c>
      <c r="B88" s="1">
        <v>59</v>
      </c>
      <c r="C88" s="172" t="s">
        <v>2265</v>
      </c>
      <c r="D88" s="183" t="s">
        <v>2179</v>
      </c>
      <c r="E88" s="184">
        <v>204.2746153846154</v>
      </c>
      <c r="F88" s="184">
        <v>7.1332835820895513</v>
      </c>
      <c r="G88" s="184">
        <v>6.2672222222222214</v>
      </c>
      <c r="H88" s="184">
        <v>34.869999999999997</v>
      </c>
      <c r="I88" s="184">
        <v>0</v>
      </c>
      <c r="J88" s="184">
        <v>5.5299999999999994</v>
      </c>
      <c r="K88" s="184">
        <v>16.415294117647058</v>
      </c>
      <c r="L88" s="184">
        <v>8.4439754098360673</v>
      </c>
      <c r="M88" s="184">
        <v>5.0949999999999998</v>
      </c>
      <c r="N88" s="184">
        <v>6.3874999999999993</v>
      </c>
      <c r="O88" s="184">
        <v>33.951666666666661</v>
      </c>
      <c r="P88" s="184">
        <v>0</v>
      </c>
      <c r="R88" s="185">
        <v>938.39276555023935</v>
      </c>
      <c r="S88" s="186">
        <v>51.407560835314378</v>
      </c>
      <c r="T88" s="186">
        <v>20.383461538461539</v>
      </c>
      <c r="U88" s="186">
        <v>325.91611111111109</v>
      </c>
      <c r="V88" s="186">
        <v>0</v>
      </c>
      <c r="W88" s="186">
        <v>8.4599999999999973</v>
      </c>
      <c r="X88" s="186">
        <v>13.716666666666665</v>
      </c>
      <c r="Y88" s="187">
        <v>28.179696969696973</v>
      </c>
    </row>
    <row r="89" spans="1:25" x14ac:dyDescent="0.2">
      <c r="A89" s="1">
        <v>60</v>
      </c>
      <c r="B89" s="1">
        <v>64</v>
      </c>
      <c r="C89" s="169" t="s">
        <v>2266</v>
      </c>
      <c r="D89" s="177" t="s">
        <v>2152</v>
      </c>
      <c r="E89" s="178">
        <v>6.0266666666666664</v>
      </c>
      <c r="F89" s="178">
        <v>5.6004545454545447</v>
      </c>
      <c r="G89" s="178">
        <v>4.3513333333333328</v>
      </c>
      <c r="H89" s="178">
        <v>5.8571428571428568</v>
      </c>
      <c r="I89" s="178">
        <v>0</v>
      </c>
      <c r="J89" s="178">
        <v>4.6599999999999993</v>
      </c>
      <c r="K89" s="178">
        <v>5.7072727272727288</v>
      </c>
      <c r="L89" s="178">
        <v>5.5752777777777771</v>
      </c>
      <c r="M89" s="178">
        <v>4.5999999999999996</v>
      </c>
      <c r="N89" s="178">
        <v>8.5</v>
      </c>
      <c r="O89" s="178">
        <v>6.65</v>
      </c>
      <c r="P89" s="178">
        <v>4.9666666666666659</v>
      </c>
      <c r="R89" s="179">
        <v>6.0266666666666664</v>
      </c>
      <c r="S89" s="180">
        <v>11.175732323232321</v>
      </c>
      <c r="T89" s="180">
        <v>4.3513333333333328</v>
      </c>
      <c r="U89" s="180">
        <v>22.133809523809521</v>
      </c>
      <c r="V89" s="180">
        <v>0</v>
      </c>
      <c r="W89" s="180">
        <v>4.5999999999999996</v>
      </c>
      <c r="X89" s="180">
        <v>8.5</v>
      </c>
      <c r="Y89" s="181">
        <v>5.7072727272727288</v>
      </c>
    </row>
    <row r="90" spans="1:25" x14ac:dyDescent="0.2">
      <c r="A90" s="1">
        <v>60</v>
      </c>
      <c r="B90" s="1">
        <v>64</v>
      </c>
      <c r="C90" s="169" t="s">
        <v>2266</v>
      </c>
      <c r="D90" s="177" t="s">
        <v>2153</v>
      </c>
      <c r="E90" s="178">
        <v>158.50642857142856</v>
      </c>
      <c r="F90" s="178">
        <v>6.5956521739130416</v>
      </c>
      <c r="G90" s="178">
        <v>8.0299999999999994</v>
      </c>
      <c r="H90" s="178">
        <v>8.1562500000000018</v>
      </c>
      <c r="I90" s="178">
        <v>0</v>
      </c>
      <c r="J90" s="178">
        <v>5.7033333333333331</v>
      </c>
      <c r="K90" s="178">
        <v>11.938000000000002</v>
      </c>
      <c r="L90" s="178">
        <v>9.9956250000000022</v>
      </c>
      <c r="M90" s="178">
        <v>7.5</v>
      </c>
      <c r="N90" s="178">
        <v>5.8740000000000006</v>
      </c>
      <c r="O90" s="178">
        <v>16.647500000000001</v>
      </c>
      <c r="P90" s="178">
        <v>5.8</v>
      </c>
      <c r="R90" s="179">
        <v>158.50642857142856</v>
      </c>
      <c r="S90" s="180">
        <v>16.591277173913042</v>
      </c>
      <c r="T90" s="180">
        <v>8.0299999999999994</v>
      </c>
      <c r="U90" s="180">
        <v>36.307083333333338</v>
      </c>
      <c r="V90" s="180">
        <v>0</v>
      </c>
      <c r="W90" s="180">
        <v>7.5</v>
      </c>
      <c r="X90" s="180">
        <v>5.8740000000000006</v>
      </c>
      <c r="Y90" s="181">
        <v>11.938000000000002</v>
      </c>
    </row>
    <row r="91" spans="1:25" x14ac:dyDescent="0.2">
      <c r="A91" s="1">
        <v>60</v>
      </c>
      <c r="B91" s="1">
        <v>64</v>
      </c>
      <c r="C91" s="169" t="s">
        <v>2266</v>
      </c>
      <c r="D91" s="177" t="s">
        <v>2154</v>
      </c>
      <c r="E91" s="178">
        <v>103.63833333333332</v>
      </c>
      <c r="F91" s="178">
        <v>0</v>
      </c>
      <c r="G91" s="178">
        <v>0</v>
      </c>
      <c r="H91" s="178">
        <v>28.9575</v>
      </c>
      <c r="I91" s="178">
        <v>0</v>
      </c>
      <c r="J91" s="178">
        <v>0</v>
      </c>
      <c r="K91" s="178">
        <v>0</v>
      </c>
      <c r="L91" s="178">
        <v>6.25</v>
      </c>
      <c r="M91" s="178">
        <v>0</v>
      </c>
      <c r="N91" s="178">
        <v>0</v>
      </c>
      <c r="O91" s="178">
        <v>1.53</v>
      </c>
      <c r="P91" s="178">
        <v>1.53</v>
      </c>
      <c r="R91" s="179">
        <v>103.63833333333332</v>
      </c>
      <c r="S91" s="180">
        <v>6.25</v>
      </c>
      <c r="T91" s="180">
        <v>0</v>
      </c>
      <c r="U91" s="180">
        <v>32.017499999999998</v>
      </c>
      <c r="V91" s="180">
        <v>0</v>
      </c>
      <c r="W91" s="180">
        <v>0</v>
      </c>
      <c r="X91" s="180">
        <v>0</v>
      </c>
      <c r="Y91" s="181">
        <v>0</v>
      </c>
    </row>
    <row r="92" spans="1:25" x14ac:dyDescent="0.2">
      <c r="A92" s="1">
        <v>60</v>
      </c>
      <c r="B92" s="1">
        <v>64</v>
      </c>
      <c r="C92" s="169" t="s">
        <v>2266</v>
      </c>
      <c r="D92" s="177" t="s">
        <v>2155</v>
      </c>
      <c r="E92" s="178">
        <v>450.14285714285717</v>
      </c>
      <c r="F92" s="178">
        <v>0</v>
      </c>
      <c r="G92" s="178">
        <v>0</v>
      </c>
      <c r="H92" s="178">
        <v>0</v>
      </c>
      <c r="I92" s="178">
        <v>0</v>
      </c>
      <c r="J92" s="178">
        <v>0</v>
      </c>
      <c r="K92" s="178">
        <v>0</v>
      </c>
      <c r="L92" s="178">
        <v>0</v>
      </c>
      <c r="M92" s="178">
        <v>0</v>
      </c>
      <c r="N92" s="178">
        <v>0</v>
      </c>
      <c r="O92" s="178">
        <v>0</v>
      </c>
      <c r="P92" s="178">
        <v>0</v>
      </c>
      <c r="R92" s="179">
        <v>450.14285714285717</v>
      </c>
      <c r="S92" s="180">
        <v>0</v>
      </c>
      <c r="T92" s="180">
        <v>0</v>
      </c>
      <c r="U92" s="180">
        <v>0</v>
      </c>
      <c r="V92" s="180">
        <v>0</v>
      </c>
      <c r="W92" s="180">
        <v>0</v>
      </c>
      <c r="X92" s="180">
        <v>0</v>
      </c>
      <c r="Y92" s="181">
        <v>0</v>
      </c>
    </row>
    <row r="93" spans="1:25" x14ac:dyDescent="0.2">
      <c r="A93" s="1">
        <v>60</v>
      </c>
      <c r="B93" s="1">
        <v>64</v>
      </c>
      <c r="C93" s="171" t="s">
        <v>2266</v>
      </c>
      <c r="D93" s="182" t="s">
        <v>2178</v>
      </c>
      <c r="E93" s="178">
        <v>48</v>
      </c>
      <c r="F93" s="178">
        <v>0</v>
      </c>
      <c r="G93" s="178">
        <v>7.3</v>
      </c>
      <c r="H93" s="178">
        <v>48</v>
      </c>
      <c r="I93" s="178">
        <v>0</v>
      </c>
      <c r="J93" s="178">
        <v>0</v>
      </c>
      <c r="K93" s="178">
        <v>0</v>
      </c>
      <c r="L93" s="178">
        <v>0</v>
      </c>
      <c r="M93" s="178">
        <v>0</v>
      </c>
      <c r="N93" s="178">
        <v>0</v>
      </c>
      <c r="O93" s="178">
        <v>0</v>
      </c>
      <c r="P93" s="178">
        <v>0</v>
      </c>
      <c r="R93" s="179">
        <v>48</v>
      </c>
      <c r="S93" s="180">
        <v>0</v>
      </c>
      <c r="T93" s="180">
        <v>7.3</v>
      </c>
      <c r="U93" s="180">
        <v>48</v>
      </c>
      <c r="V93" s="180">
        <v>0</v>
      </c>
      <c r="W93" s="180">
        <v>0</v>
      </c>
      <c r="X93" s="180">
        <v>0</v>
      </c>
      <c r="Y93" s="181">
        <v>0</v>
      </c>
    </row>
    <row r="94" spans="1:25" ht="13.5" thickBot="1" x14ac:dyDescent="0.25">
      <c r="A94" s="1">
        <v>60</v>
      </c>
      <c r="B94" s="1">
        <v>64</v>
      </c>
      <c r="C94" s="172" t="s">
        <v>2266</v>
      </c>
      <c r="D94" s="183" t="s">
        <v>2179</v>
      </c>
      <c r="E94" s="184">
        <v>195.41935483870967</v>
      </c>
      <c r="F94" s="184">
        <v>6.10911111111111</v>
      </c>
      <c r="G94" s="184">
        <v>5.3676190476190477</v>
      </c>
      <c r="H94" s="184">
        <v>11.97607142857143</v>
      </c>
      <c r="I94" s="184">
        <v>0</v>
      </c>
      <c r="J94" s="184">
        <v>5.2290909090909103</v>
      </c>
      <c r="K94" s="184">
        <v>7.654374999999999</v>
      </c>
      <c r="L94" s="184">
        <v>8.0581395348837255</v>
      </c>
      <c r="M94" s="184">
        <v>6.05</v>
      </c>
      <c r="N94" s="184">
        <v>6.3116666666666674</v>
      </c>
      <c r="O94" s="184">
        <v>11.631428571428572</v>
      </c>
      <c r="P94" s="184">
        <v>4.4459999999999997</v>
      </c>
      <c r="R94" s="185">
        <v>766.31428571428569</v>
      </c>
      <c r="S94" s="186">
        <v>34.017009497145366</v>
      </c>
      <c r="T94" s="186">
        <v>19.681333333333331</v>
      </c>
      <c r="U94" s="186">
        <v>138.45839285714285</v>
      </c>
      <c r="V94" s="186">
        <v>0</v>
      </c>
      <c r="W94" s="186">
        <v>12.1</v>
      </c>
      <c r="X94" s="186">
        <v>14.374000000000001</v>
      </c>
      <c r="Y94" s="187">
        <v>17.645272727272733</v>
      </c>
    </row>
    <row r="95" spans="1:25" x14ac:dyDescent="0.2">
      <c r="A95" s="1">
        <v>65</v>
      </c>
      <c r="B95" s="1">
        <v>69</v>
      </c>
      <c r="C95" s="169" t="s">
        <v>2267</v>
      </c>
      <c r="D95" s="177" t="s">
        <v>2152</v>
      </c>
      <c r="E95" s="178">
        <v>6.8000000000000007</v>
      </c>
      <c r="F95" s="178">
        <v>6.1079999999999988</v>
      </c>
      <c r="G95" s="178">
        <v>5.080000000000001</v>
      </c>
      <c r="H95" s="178">
        <v>5.4350000000000005</v>
      </c>
      <c r="I95" s="178">
        <v>0</v>
      </c>
      <c r="J95" s="178">
        <v>6.9</v>
      </c>
      <c r="K95" s="178">
        <v>4.708333333333333</v>
      </c>
      <c r="L95" s="178">
        <v>5.0170000000000012</v>
      </c>
      <c r="M95" s="178">
        <v>1.9</v>
      </c>
      <c r="N95" s="178">
        <v>0</v>
      </c>
      <c r="O95" s="178">
        <v>4.2133333333333338</v>
      </c>
      <c r="P95" s="178">
        <v>0</v>
      </c>
      <c r="R95" s="179">
        <v>6.8000000000000007</v>
      </c>
      <c r="S95" s="180">
        <v>11.125</v>
      </c>
      <c r="T95" s="180">
        <v>5.080000000000001</v>
      </c>
      <c r="U95" s="180">
        <v>16.548333333333332</v>
      </c>
      <c r="V95" s="180">
        <v>0</v>
      </c>
      <c r="W95" s="180">
        <v>1.9</v>
      </c>
      <c r="X95" s="180">
        <v>0</v>
      </c>
      <c r="Y95" s="181">
        <v>4.708333333333333</v>
      </c>
    </row>
    <row r="96" spans="1:25" x14ac:dyDescent="0.2">
      <c r="A96" s="1">
        <v>65</v>
      </c>
      <c r="B96" s="1">
        <v>69</v>
      </c>
      <c r="C96" s="169" t="s">
        <v>2267</v>
      </c>
      <c r="D96" s="177" t="s">
        <v>2153</v>
      </c>
      <c r="E96" s="178">
        <v>193.85</v>
      </c>
      <c r="F96" s="178">
        <v>11.449166666666668</v>
      </c>
      <c r="G96" s="178">
        <v>20.9</v>
      </c>
      <c r="H96" s="178">
        <v>15.81</v>
      </c>
      <c r="I96" s="178">
        <v>727.6</v>
      </c>
      <c r="J96" s="178">
        <v>2.4999999999999991</v>
      </c>
      <c r="K96" s="178">
        <v>13.925000000000001</v>
      </c>
      <c r="L96" s="178">
        <v>10.235625000000001</v>
      </c>
      <c r="M96" s="178">
        <v>0</v>
      </c>
      <c r="N96" s="178">
        <v>10.233333333333333</v>
      </c>
      <c r="O96" s="178">
        <v>3.75</v>
      </c>
      <c r="P96" s="178">
        <v>0</v>
      </c>
      <c r="R96" s="179">
        <v>193.85</v>
      </c>
      <c r="S96" s="180">
        <v>21.684791666666669</v>
      </c>
      <c r="T96" s="180">
        <v>20.9</v>
      </c>
      <c r="U96" s="180">
        <v>22.06</v>
      </c>
      <c r="V96" s="180">
        <v>727.6</v>
      </c>
      <c r="W96" s="180">
        <v>0</v>
      </c>
      <c r="X96" s="180">
        <v>10.233333333333333</v>
      </c>
      <c r="Y96" s="181">
        <v>13.925000000000001</v>
      </c>
    </row>
    <row r="97" spans="1:25" x14ac:dyDescent="0.2">
      <c r="A97" s="1">
        <v>65</v>
      </c>
      <c r="B97" s="1">
        <v>69</v>
      </c>
      <c r="C97" s="169" t="s">
        <v>2267</v>
      </c>
      <c r="D97" s="177" t="s">
        <v>2154</v>
      </c>
      <c r="E97" s="178">
        <v>32.050000000000004</v>
      </c>
      <c r="F97" s="178">
        <v>13.600000000000001</v>
      </c>
      <c r="G97" s="178">
        <v>0</v>
      </c>
      <c r="H97" s="178">
        <v>14.999999999999998</v>
      </c>
      <c r="I97" s="178">
        <v>0</v>
      </c>
      <c r="J97" s="178">
        <v>0</v>
      </c>
      <c r="K97" s="178">
        <v>12.4</v>
      </c>
      <c r="L97" s="178">
        <v>44.9</v>
      </c>
      <c r="M97" s="178">
        <v>0</v>
      </c>
      <c r="N97" s="178">
        <v>0</v>
      </c>
      <c r="O97" s="178">
        <v>0</v>
      </c>
      <c r="P97" s="178">
        <v>0</v>
      </c>
      <c r="R97" s="179">
        <v>32.050000000000004</v>
      </c>
      <c r="S97" s="180">
        <v>58.5</v>
      </c>
      <c r="T97" s="180">
        <v>0</v>
      </c>
      <c r="U97" s="180">
        <v>14.999999999999998</v>
      </c>
      <c r="V97" s="180">
        <v>0</v>
      </c>
      <c r="W97" s="180">
        <v>0</v>
      </c>
      <c r="X97" s="180">
        <v>0</v>
      </c>
      <c r="Y97" s="181">
        <v>12.4</v>
      </c>
    </row>
    <row r="98" spans="1:25" x14ac:dyDescent="0.2">
      <c r="A98" s="1">
        <v>65</v>
      </c>
      <c r="B98" s="1">
        <v>69</v>
      </c>
      <c r="C98" s="169" t="s">
        <v>2267</v>
      </c>
      <c r="D98" s="177" t="s">
        <v>2155</v>
      </c>
      <c r="E98" s="178">
        <v>309.89999999999998</v>
      </c>
      <c r="F98" s="178">
        <v>0</v>
      </c>
      <c r="G98" s="178">
        <v>0</v>
      </c>
      <c r="H98" s="178">
        <v>145</v>
      </c>
      <c r="I98" s="178">
        <v>0</v>
      </c>
      <c r="J98" s="178">
        <v>0</v>
      </c>
      <c r="K98" s="178">
        <v>0</v>
      </c>
      <c r="L98" s="178">
        <v>0</v>
      </c>
      <c r="M98" s="178">
        <v>0</v>
      </c>
      <c r="N98" s="178">
        <v>0</v>
      </c>
      <c r="O98" s="178">
        <v>0</v>
      </c>
      <c r="P98" s="178">
        <v>0</v>
      </c>
      <c r="R98" s="179">
        <v>309.89999999999998</v>
      </c>
      <c r="S98" s="180">
        <v>0</v>
      </c>
      <c r="T98" s="180">
        <v>0</v>
      </c>
      <c r="U98" s="180">
        <v>145</v>
      </c>
      <c r="V98" s="180">
        <v>0</v>
      </c>
      <c r="W98" s="180">
        <v>0</v>
      </c>
      <c r="X98" s="180">
        <v>0</v>
      </c>
      <c r="Y98" s="181">
        <v>0</v>
      </c>
    </row>
    <row r="99" spans="1:25" x14ac:dyDescent="0.2">
      <c r="A99" s="1">
        <v>65</v>
      </c>
      <c r="B99" s="1">
        <v>69</v>
      </c>
      <c r="C99" s="171" t="s">
        <v>2267</v>
      </c>
      <c r="D99" s="182" t="s">
        <v>2178</v>
      </c>
      <c r="E99" s="178">
        <v>0</v>
      </c>
      <c r="F99" s="178">
        <v>0</v>
      </c>
      <c r="G99" s="178">
        <v>0</v>
      </c>
      <c r="H99" s="178">
        <v>0</v>
      </c>
      <c r="I99" s="178">
        <v>0</v>
      </c>
      <c r="J99" s="178">
        <v>0</v>
      </c>
      <c r="K99" s="178">
        <v>0</v>
      </c>
      <c r="L99" s="178">
        <v>10.199999999999999</v>
      </c>
      <c r="M99" s="178">
        <v>0</v>
      </c>
      <c r="N99" s="178">
        <v>0</v>
      </c>
      <c r="O99" s="178">
        <v>0</v>
      </c>
      <c r="P99" s="178">
        <v>0</v>
      </c>
      <c r="R99" s="179">
        <v>0</v>
      </c>
      <c r="S99" s="180">
        <v>10.199999999999999</v>
      </c>
      <c r="T99" s="180">
        <v>0</v>
      </c>
      <c r="U99" s="180">
        <v>0</v>
      </c>
      <c r="V99" s="180">
        <v>0</v>
      </c>
      <c r="W99" s="180">
        <v>0</v>
      </c>
      <c r="X99" s="180">
        <v>0</v>
      </c>
      <c r="Y99" s="181">
        <v>0</v>
      </c>
    </row>
    <row r="100" spans="1:25" ht="13.5" thickBot="1" x14ac:dyDescent="0.25">
      <c r="A100" s="1">
        <v>65</v>
      </c>
      <c r="B100" s="1">
        <v>69</v>
      </c>
      <c r="C100" s="172" t="s">
        <v>2267</v>
      </c>
      <c r="D100" s="183" t="s">
        <v>2179</v>
      </c>
      <c r="E100" s="184">
        <v>189.12499999999997</v>
      </c>
      <c r="F100" s="184">
        <v>10.085000000000001</v>
      </c>
      <c r="G100" s="184">
        <v>9.298666666666664</v>
      </c>
      <c r="H100" s="184">
        <v>21.494000000000003</v>
      </c>
      <c r="I100" s="184">
        <v>727.6</v>
      </c>
      <c r="J100" s="184">
        <v>4.7000000000000011</v>
      </c>
      <c r="K100" s="184">
        <v>10.278124999999996</v>
      </c>
      <c r="L100" s="184">
        <v>11.96133333333333</v>
      </c>
      <c r="M100" s="184">
        <v>1.9000000000000021</v>
      </c>
      <c r="N100" s="184">
        <v>10.233333333333333</v>
      </c>
      <c r="O100" s="184">
        <v>4.0280000000000005</v>
      </c>
      <c r="P100" s="184">
        <v>0</v>
      </c>
      <c r="R100" s="185">
        <v>542.6</v>
      </c>
      <c r="S100" s="186">
        <v>101.50979166666667</v>
      </c>
      <c r="T100" s="186">
        <v>25.98</v>
      </c>
      <c r="U100" s="186">
        <v>198.60833333333335</v>
      </c>
      <c r="V100" s="186">
        <v>727.6</v>
      </c>
      <c r="W100" s="186">
        <v>1.9</v>
      </c>
      <c r="X100" s="186">
        <v>10.233333333333333</v>
      </c>
      <c r="Y100" s="187">
        <v>31.033333333333331</v>
      </c>
    </row>
    <row r="101" spans="1:25" x14ac:dyDescent="0.2">
      <c r="A101" s="1">
        <v>70</v>
      </c>
      <c r="B101" s="1">
        <v>74</v>
      </c>
      <c r="C101" s="169" t="s">
        <v>2269</v>
      </c>
      <c r="D101" s="177" t="s">
        <v>2152</v>
      </c>
      <c r="E101" s="178">
        <v>5.6</v>
      </c>
      <c r="F101" s="178">
        <v>5.3966666666666674</v>
      </c>
      <c r="G101" s="178">
        <v>5.8000000000000007</v>
      </c>
      <c r="H101" s="178">
        <v>4.5</v>
      </c>
      <c r="I101" s="178">
        <v>0</v>
      </c>
      <c r="J101" s="178">
        <v>4.8559999999999999</v>
      </c>
      <c r="K101" s="178">
        <v>8</v>
      </c>
      <c r="L101" s="178">
        <v>6.2219999999999995</v>
      </c>
      <c r="M101" s="178">
        <v>0</v>
      </c>
      <c r="N101" s="178">
        <v>0</v>
      </c>
      <c r="O101" s="178">
        <v>5.6</v>
      </c>
      <c r="P101" s="178">
        <v>0</v>
      </c>
      <c r="R101" s="179">
        <v>5.6</v>
      </c>
      <c r="S101" s="180">
        <v>11.618666666666666</v>
      </c>
      <c r="T101" s="180">
        <v>5.8000000000000007</v>
      </c>
      <c r="U101" s="180">
        <v>14.956</v>
      </c>
      <c r="V101" s="180">
        <v>0</v>
      </c>
      <c r="W101" s="180">
        <v>0</v>
      </c>
      <c r="X101" s="180">
        <v>0</v>
      </c>
      <c r="Y101" s="181">
        <v>8</v>
      </c>
    </row>
    <row r="102" spans="1:25" x14ac:dyDescent="0.2">
      <c r="A102" s="1">
        <v>70</v>
      </c>
      <c r="B102" s="1">
        <v>74</v>
      </c>
      <c r="C102" s="169" t="s">
        <v>2269</v>
      </c>
      <c r="D102" s="177" t="s">
        <v>2153</v>
      </c>
      <c r="E102" s="178">
        <v>21.74444444444444</v>
      </c>
      <c r="F102" s="178">
        <v>7.4499999999999957</v>
      </c>
      <c r="G102" s="178">
        <v>4.0999999999999996</v>
      </c>
      <c r="H102" s="178">
        <v>20.377999999999997</v>
      </c>
      <c r="I102" s="178">
        <v>0</v>
      </c>
      <c r="J102" s="178">
        <v>5.8750000000000009</v>
      </c>
      <c r="K102" s="178">
        <v>4.0999999999999996</v>
      </c>
      <c r="L102" s="178">
        <v>7.0849999999999973</v>
      </c>
      <c r="M102" s="178">
        <v>0</v>
      </c>
      <c r="N102" s="178">
        <v>0</v>
      </c>
      <c r="O102" s="178">
        <v>9.43</v>
      </c>
      <c r="P102" s="178">
        <v>6.2</v>
      </c>
      <c r="R102" s="179">
        <v>21.74444444444444</v>
      </c>
      <c r="S102" s="180">
        <v>14.534999999999993</v>
      </c>
      <c r="T102" s="180">
        <v>4.0999999999999996</v>
      </c>
      <c r="U102" s="180">
        <v>41.882999999999996</v>
      </c>
      <c r="V102" s="180">
        <v>0</v>
      </c>
      <c r="W102" s="180">
        <v>0</v>
      </c>
      <c r="X102" s="180">
        <v>0</v>
      </c>
      <c r="Y102" s="181">
        <v>4.0999999999999996</v>
      </c>
    </row>
    <row r="103" spans="1:25" x14ac:dyDescent="0.2">
      <c r="A103" s="1">
        <v>70</v>
      </c>
      <c r="B103" s="1">
        <v>74</v>
      </c>
      <c r="C103" s="169" t="s">
        <v>2269</v>
      </c>
      <c r="D103" s="177" t="s">
        <v>2154</v>
      </c>
      <c r="E103" s="178">
        <v>25.7</v>
      </c>
      <c r="F103" s="178">
        <v>0</v>
      </c>
      <c r="G103" s="178">
        <v>0</v>
      </c>
      <c r="H103" s="178">
        <v>27.4</v>
      </c>
      <c r="I103" s="178">
        <v>0</v>
      </c>
      <c r="J103" s="178">
        <v>0</v>
      </c>
      <c r="K103" s="178">
        <v>0</v>
      </c>
      <c r="L103" s="178">
        <v>0</v>
      </c>
      <c r="M103" s="178">
        <v>0</v>
      </c>
      <c r="N103" s="178">
        <v>0</v>
      </c>
      <c r="O103" s="178">
        <v>0</v>
      </c>
      <c r="P103" s="178">
        <v>0</v>
      </c>
      <c r="R103" s="179">
        <v>25.7</v>
      </c>
      <c r="S103" s="180">
        <v>0</v>
      </c>
      <c r="T103" s="180">
        <v>0</v>
      </c>
      <c r="U103" s="180">
        <v>27.4</v>
      </c>
      <c r="V103" s="180">
        <v>0</v>
      </c>
      <c r="W103" s="180">
        <v>0</v>
      </c>
      <c r="X103" s="180">
        <v>0</v>
      </c>
      <c r="Y103" s="181">
        <v>0</v>
      </c>
    </row>
    <row r="104" spans="1:25" x14ac:dyDescent="0.2">
      <c r="A104" s="1">
        <v>70</v>
      </c>
      <c r="B104" s="1">
        <v>74</v>
      </c>
      <c r="C104" s="169" t="s">
        <v>2269</v>
      </c>
      <c r="D104" s="177" t="s">
        <v>2155</v>
      </c>
      <c r="E104" s="178">
        <v>0</v>
      </c>
      <c r="F104" s="178">
        <v>0</v>
      </c>
      <c r="G104" s="178">
        <v>0</v>
      </c>
      <c r="H104" s="178">
        <v>0</v>
      </c>
      <c r="I104" s="178">
        <v>0</v>
      </c>
      <c r="J104" s="178">
        <v>0</v>
      </c>
      <c r="K104" s="178">
        <v>0</v>
      </c>
      <c r="L104" s="178">
        <v>0</v>
      </c>
      <c r="M104" s="178">
        <v>0</v>
      </c>
      <c r="N104" s="178">
        <v>0</v>
      </c>
      <c r="O104" s="178">
        <v>0</v>
      </c>
      <c r="P104" s="178">
        <v>0</v>
      </c>
      <c r="R104" s="179">
        <v>0</v>
      </c>
      <c r="S104" s="180">
        <v>0</v>
      </c>
      <c r="T104" s="180">
        <v>0</v>
      </c>
      <c r="U104" s="180">
        <v>0</v>
      </c>
      <c r="V104" s="180">
        <v>0</v>
      </c>
      <c r="W104" s="180">
        <v>0</v>
      </c>
      <c r="X104" s="180">
        <v>0</v>
      </c>
      <c r="Y104" s="181">
        <v>0</v>
      </c>
    </row>
    <row r="105" spans="1:25" x14ac:dyDescent="0.2">
      <c r="A105" s="1">
        <v>70</v>
      </c>
      <c r="B105" s="1">
        <v>74</v>
      </c>
      <c r="C105" s="171" t="s">
        <v>2269</v>
      </c>
      <c r="D105" s="182" t="s">
        <v>2178</v>
      </c>
      <c r="E105" s="178">
        <v>0</v>
      </c>
      <c r="F105" s="178">
        <v>0</v>
      </c>
      <c r="G105" s="178">
        <v>0</v>
      </c>
      <c r="H105" s="178">
        <v>0</v>
      </c>
      <c r="I105" s="178">
        <v>0</v>
      </c>
      <c r="J105" s="178">
        <v>0</v>
      </c>
      <c r="K105" s="178">
        <v>0</v>
      </c>
      <c r="L105" s="178">
        <v>0</v>
      </c>
      <c r="M105" s="178">
        <v>0</v>
      </c>
      <c r="N105" s="178">
        <v>0</v>
      </c>
      <c r="O105" s="178">
        <v>0</v>
      </c>
      <c r="P105" s="178">
        <v>0</v>
      </c>
      <c r="R105" s="179">
        <v>0</v>
      </c>
      <c r="S105" s="180">
        <v>0</v>
      </c>
      <c r="T105" s="180">
        <v>0</v>
      </c>
      <c r="U105" s="180">
        <v>0</v>
      </c>
      <c r="V105" s="180">
        <v>0</v>
      </c>
      <c r="W105" s="180">
        <v>0</v>
      </c>
      <c r="X105" s="180">
        <v>0</v>
      </c>
      <c r="Y105" s="181">
        <v>0</v>
      </c>
    </row>
    <row r="106" spans="1:25" ht="13.5" thickBot="1" x14ac:dyDescent="0.25">
      <c r="A106" s="1">
        <v>70</v>
      </c>
      <c r="B106" s="1">
        <v>74</v>
      </c>
      <c r="C106" s="172" t="s">
        <v>2269</v>
      </c>
      <c r="D106" s="183" t="s">
        <v>2179</v>
      </c>
      <c r="E106" s="184">
        <v>21.058333333333319</v>
      </c>
      <c r="F106" s="184">
        <v>6.7655555555555544</v>
      </c>
      <c r="G106" s="184">
        <v>5.2333333333333334</v>
      </c>
      <c r="H106" s="184">
        <v>19.639999999999997</v>
      </c>
      <c r="I106" s="184">
        <v>0</v>
      </c>
      <c r="J106" s="184">
        <v>5.3088888888888901</v>
      </c>
      <c r="K106" s="184">
        <v>5.4000000000000012</v>
      </c>
      <c r="L106" s="184">
        <v>6.7530769230769225</v>
      </c>
      <c r="M106" s="184">
        <v>0</v>
      </c>
      <c r="N106" s="184">
        <v>0</v>
      </c>
      <c r="O106" s="184">
        <v>8.1533333333333342</v>
      </c>
      <c r="P106" s="184">
        <v>6.2</v>
      </c>
      <c r="R106" s="185">
        <v>53.044444444444437</v>
      </c>
      <c r="S106" s="186">
        <v>26.153666666666659</v>
      </c>
      <c r="T106" s="186">
        <v>9.9</v>
      </c>
      <c r="U106" s="186">
        <v>84.239000000000004</v>
      </c>
      <c r="V106" s="186">
        <v>0</v>
      </c>
      <c r="W106" s="186">
        <v>0</v>
      </c>
      <c r="X106" s="186">
        <v>0</v>
      </c>
      <c r="Y106" s="187">
        <v>12.1</v>
      </c>
    </row>
    <row r="107" spans="1:25" x14ac:dyDescent="0.2">
      <c r="A107" s="1">
        <v>75</v>
      </c>
      <c r="B107" s="1">
        <v>79</v>
      </c>
      <c r="C107" s="169" t="s">
        <v>2270</v>
      </c>
      <c r="D107" s="177" t="s">
        <v>2152</v>
      </c>
      <c r="E107" s="178">
        <v>0</v>
      </c>
      <c r="F107" s="178">
        <v>0</v>
      </c>
      <c r="G107" s="178">
        <v>0</v>
      </c>
      <c r="H107" s="178">
        <v>0</v>
      </c>
      <c r="I107" s="178">
        <v>0</v>
      </c>
      <c r="J107" s="178">
        <v>5.6</v>
      </c>
      <c r="K107" s="178">
        <v>4.5</v>
      </c>
      <c r="L107" s="178">
        <v>0</v>
      </c>
      <c r="M107" s="178">
        <v>0</v>
      </c>
      <c r="N107" s="178">
        <v>0</v>
      </c>
      <c r="O107" s="178">
        <v>0</v>
      </c>
      <c r="P107" s="178">
        <v>0</v>
      </c>
      <c r="R107" s="179">
        <v>0</v>
      </c>
      <c r="S107" s="180">
        <v>0</v>
      </c>
      <c r="T107" s="180">
        <v>0</v>
      </c>
      <c r="U107" s="180">
        <v>5.6</v>
      </c>
      <c r="V107" s="180">
        <v>0</v>
      </c>
      <c r="W107" s="180">
        <v>0</v>
      </c>
      <c r="X107" s="180">
        <v>0</v>
      </c>
      <c r="Y107" s="181">
        <v>4.5</v>
      </c>
    </row>
    <row r="108" spans="1:25" x14ac:dyDescent="0.2">
      <c r="A108" s="1">
        <v>75</v>
      </c>
      <c r="B108" s="1">
        <v>79</v>
      </c>
      <c r="C108" s="169" t="s">
        <v>2270</v>
      </c>
      <c r="D108" s="177" t="s">
        <v>2153</v>
      </c>
      <c r="E108" s="178">
        <v>11.421666666666667</v>
      </c>
      <c r="F108" s="178">
        <v>3.8</v>
      </c>
      <c r="G108" s="178">
        <v>9.85</v>
      </c>
      <c r="H108" s="178">
        <v>11.35</v>
      </c>
      <c r="I108" s="178">
        <v>0</v>
      </c>
      <c r="J108" s="178">
        <v>0</v>
      </c>
      <c r="K108" s="178">
        <v>8</v>
      </c>
      <c r="L108" s="178">
        <v>3.8</v>
      </c>
      <c r="M108" s="178">
        <v>15</v>
      </c>
      <c r="N108" s="178">
        <v>0</v>
      </c>
      <c r="O108" s="178">
        <v>1.4</v>
      </c>
      <c r="P108" s="178">
        <v>0</v>
      </c>
      <c r="R108" s="179">
        <v>11.421666666666667</v>
      </c>
      <c r="S108" s="180">
        <v>7.6</v>
      </c>
      <c r="T108" s="180">
        <v>9.85</v>
      </c>
      <c r="U108" s="180">
        <v>12.75</v>
      </c>
      <c r="V108" s="180">
        <v>0</v>
      </c>
      <c r="W108" s="180">
        <v>15</v>
      </c>
      <c r="X108" s="180">
        <v>0</v>
      </c>
      <c r="Y108" s="181">
        <v>8</v>
      </c>
    </row>
    <row r="109" spans="1:25" x14ac:dyDescent="0.2">
      <c r="A109" s="1">
        <v>75</v>
      </c>
      <c r="B109" s="1">
        <v>79</v>
      </c>
      <c r="C109" s="169" t="s">
        <v>2270</v>
      </c>
      <c r="D109" s="177" t="s">
        <v>2154</v>
      </c>
      <c r="E109" s="178">
        <v>0</v>
      </c>
      <c r="F109" s="178">
        <v>0</v>
      </c>
      <c r="G109" s="178">
        <v>0</v>
      </c>
      <c r="H109" s="178">
        <v>0</v>
      </c>
      <c r="I109" s="178">
        <v>0</v>
      </c>
      <c r="J109" s="178">
        <v>0</v>
      </c>
      <c r="K109" s="178">
        <v>0</v>
      </c>
      <c r="L109" s="178">
        <v>0</v>
      </c>
      <c r="M109" s="178">
        <v>0</v>
      </c>
      <c r="N109" s="178">
        <v>0</v>
      </c>
      <c r="O109" s="178">
        <v>0</v>
      </c>
      <c r="P109" s="178">
        <v>0</v>
      </c>
      <c r="R109" s="179">
        <v>0</v>
      </c>
      <c r="S109" s="180">
        <v>0</v>
      </c>
      <c r="T109" s="180">
        <v>0</v>
      </c>
      <c r="U109" s="180">
        <v>0</v>
      </c>
      <c r="V109" s="180">
        <v>0</v>
      </c>
      <c r="W109" s="180">
        <v>0</v>
      </c>
      <c r="X109" s="180">
        <v>0</v>
      </c>
      <c r="Y109" s="181">
        <v>0</v>
      </c>
    </row>
    <row r="110" spans="1:25" x14ac:dyDescent="0.2">
      <c r="A110" s="1">
        <v>75</v>
      </c>
      <c r="B110" s="1">
        <v>79</v>
      </c>
      <c r="C110" s="169" t="s">
        <v>2270</v>
      </c>
      <c r="D110" s="177" t="s">
        <v>2155</v>
      </c>
      <c r="E110" s="178">
        <v>1892</v>
      </c>
      <c r="F110" s="178">
        <v>0</v>
      </c>
      <c r="G110" s="178">
        <v>0</v>
      </c>
      <c r="H110" s="178">
        <v>0</v>
      </c>
      <c r="I110" s="178">
        <v>0</v>
      </c>
      <c r="J110" s="178">
        <v>0</v>
      </c>
      <c r="K110" s="178">
        <v>0</v>
      </c>
      <c r="L110" s="178">
        <v>0</v>
      </c>
      <c r="M110" s="178">
        <v>0</v>
      </c>
      <c r="N110" s="178">
        <v>0</v>
      </c>
      <c r="O110" s="178">
        <v>0</v>
      </c>
      <c r="P110" s="178">
        <v>0</v>
      </c>
      <c r="R110" s="179">
        <v>1892</v>
      </c>
      <c r="S110" s="180">
        <v>0</v>
      </c>
      <c r="T110" s="180">
        <v>0</v>
      </c>
      <c r="U110" s="180">
        <v>0</v>
      </c>
      <c r="V110" s="180">
        <v>0</v>
      </c>
      <c r="W110" s="180">
        <v>0</v>
      </c>
      <c r="X110" s="180">
        <v>0</v>
      </c>
      <c r="Y110" s="181">
        <v>0</v>
      </c>
    </row>
    <row r="111" spans="1:25" x14ac:dyDescent="0.2">
      <c r="A111" s="1">
        <v>75</v>
      </c>
      <c r="B111" s="1">
        <v>79</v>
      </c>
      <c r="C111" s="171" t="s">
        <v>2270</v>
      </c>
      <c r="D111" s="182" t="s">
        <v>2178</v>
      </c>
      <c r="E111" s="178">
        <v>0</v>
      </c>
      <c r="F111" s="178">
        <v>0</v>
      </c>
      <c r="G111" s="178">
        <v>0</v>
      </c>
      <c r="H111" s="178">
        <v>0</v>
      </c>
      <c r="I111" s="178">
        <v>0</v>
      </c>
      <c r="J111" s="178">
        <v>0</v>
      </c>
      <c r="K111" s="178">
        <v>0</v>
      </c>
      <c r="L111" s="178">
        <v>0</v>
      </c>
      <c r="M111" s="178">
        <v>0</v>
      </c>
      <c r="N111" s="178">
        <v>0</v>
      </c>
      <c r="O111" s="178">
        <v>0</v>
      </c>
      <c r="P111" s="178">
        <v>0</v>
      </c>
      <c r="R111" s="179">
        <v>0</v>
      </c>
      <c r="S111" s="180">
        <v>0</v>
      </c>
      <c r="T111" s="180">
        <v>0</v>
      </c>
      <c r="U111" s="180">
        <v>0</v>
      </c>
      <c r="V111" s="180">
        <v>0</v>
      </c>
      <c r="W111" s="180">
        <v>0</v>
      </c>
      <c r="X111" s="180">
        <v>0</v>
      </c>
      <c r="Y111" s="181">
        <v>0</v>
      </c>
    </row>
    <row r="112" spans="1:25" ht="13.5" thickBot="1" x14ac:dyDescent="0.25">
      <c r="A112" s="1">
        <v>75</v>
      </c>
      <c r="B112" s="1">
        <v>79</v>
      </c>
      <c r="C112" s="172" t="s">
        <v>2270</v>
      </c>
      <c r="D112" s="183" t="s">
        <v>2179</v>
      </c>
      <c r="E112" s="184">
        <v>280.0757142857143</v>
      </c>
      <c r="F112" s="184">
        <v>3.8</v>
      </c>
      <c r="G112" s="184">
        <v>9.85</v>
      </c>
      <c r="H112" s="184">
        <v>11.35</v>
      </c>
      <c r="I112" s="184">
        <v>0</v>
      </c>
      <c r="J112" s="184">
        <v>5.6</v>
      </c>
      <c r="K112" s="184">
        <v>6.2500000000000009</v>
      </c>
      <c r="L112" s="184">
        <v>3.8</v>
      </c>
      <c r="M112" s="184">
        <v>15</v>
      </c>
      <c r="N112" s="184">
        <v>0</v>
      </c>
      <c r="O112" s="184">
        <v>1.4</v>
      </c>
      <c r="P112" s="184">
        <v>0</v>
      </c>
      <c r="R112" s="185">
        <v>1903.4216666666666</v>
      </c>
      <c r="S112" s="186">
        <v>7.6</v>
      </c>
      <c r="T112" s="186">
        <v>9.85</v>
      </c>
      <c r="U112" s="186">
        <v>18.350000000000001</v>
      </c>
      <c r="V112" s="186">
        <v>0</v>
      </c>
      <c r="W112" s="186">
        <v>15</v>
      </c>
      <c r="X112" s="186">
        <v>0</v>
      </c>
      <c r="Y112" s="187">
        <v>12.5</v>
      </c>
    </row>
    <row r="113" spans="1:25" x14ac:dyDescent="0.2">
      <c r="A113" s="1">
        <v>80</v>
      </c>
      <c r="B113" s="1" t="s">
        <v>2180</v>
      </c>
      <c r="C113" s="169" t="s">
        <v>2271</v>
      </c>
      <c r="D113" s="177" t="s">
        <v>2152</v>
      </c>
      <c r="E113" s="178">
        <v>0</v>
      </c>
      <c r="F113" s="178">
        <v>0</v>
      </c>
      <c r="G113" s="178">
        <v>0</v>
      </c>
      <c r="H113" s="178">
        <v>0</v>
      </c>
      <c r="I113" s="178">
        <v>0</v>
      </c>
      <c r="J113" s="178">
        <v>0</v>
      </c>
      <c r="K113" s="178">
        <v>0</v>
      </c>
      <c r="L113" s="178">
        <v>0</v>
      </c>
      <c r="M113" s="178">
        <v>0</v>
      </c>
      <c r="N113" s="178">
        <v>0</v>
      </c>
      <c r="O113" s="178">
        <v>0</v>
      </c>
      <c r="P113" s="178">
        <v>0</v>
      </c>
      <c r="R113" s="179">
        <v>0</v>
      </c>
      <c r="S113" s="180">
        <v>0</v>
      </c>
      <c r="T113" s="180">
        <v>0</v>
      </c>
      <c r="U113" s="180">
        <v>0</v>
      </c>
      <c r="V113" s="180">
        <v>0</v>
      </c>
      <c r="W113" s="180">
        <v>0</v>
      </c>
      <c r="X113" s="180">
        <v>0</v>
      </c>
      <c r="Y113" s="181">
        <v>0</v>
      </c>
    </row>
    <row r="114" spans="1:25" x14ac:dyDescent="0.2">
      <c r="A114" s="1">
        <v>80</v>
      </c>
      <c r="B114" s="1" t="s">
        <v>2180</v>
      </c>
      <c r="C114" s="169" t="s">
        <v>2271</v>
      </c>
      <c r="D114" s="177" t="s">
        <v>2153</v>
      </c>
      <c r="E114" s="178">
        <v>0</v>
      </c>
      <c r="F114" s="178">
        <v>0</v>
      </c>
      <c r="G114" s="178">
        <v>0</v>
      </c>
      <c r="H114" s="178">
        <v>0</v>
      </c>
      <c r="I114" s="178">
        <v>0</v>
      </c>
      <c r="J114" s="178">
        <v>0</v>
      </c>
      <c r="K114" s="178">
        <v>0</v>
      </c>
      <c r="L114" s="178">
        <v>0</v>
      </c>
      <c r="M114" s="178">
        <v>0</v>
      </c>
      <c r="N114" s="178">
        <v>0</v>
      </c>
      <c r="O114" s="178">
        <v>0</v>
      </c>
      <c r="P114" s="178">
        <v>0</v>
      </c>
      <c r="R114" s="179">
        <v>0</v>
      </c>
      <c r="S114" s="180">
        <v>0</v>
      </c>
      <c r="T114" s="180">
        <v>0</v>
      </c>
      <c r="U114" s="180">
        <v>0</v>
      </c>
      <c r="V114" s="180">
        <v>0</v>
      </c>
      <c r="W114" s="180">
        <v>0</v>
      </c>
      <c r="X114" s="180">
        <v>0</v>
      </c>
      <c r="Y114" s="181">
        <v>0</v>
      </c>
    </row>
    <row r="115" spans="1:25" x14ac:dyDescent="0.2">
      <c r="A115" s="1">
        <v>80</v>
      </c>
      <c r="B115" s="1" t="s">
        <v>2180</v>
      </c>
      <c r="C115" s="169" t="s">
        <v>2271</v>
      </c>
      <c r="D115" s="177" t="s">
        <v>2154</v>
      </c>
      <c r="E115" s="178">
        <v>0</v>
      </c>
      <c r="F115" s="178">
        <v>0</v>
      </c>
      <c r="G115" s="178">
        <v>0</v>
      </c>
      <c r="H115" s="178">
        <v>0</v>
      </c>
      <c r="I115" s="178">
        <v>0</v>
      </c>
      <c r="J115" s="178">
        <v>0</v>
      </c>
      <c r="K115" s="178">
        <v>0</v>
      </c>
      <c r="L115" s="178">
        <v>0</v>
      </c>
      <c r="M115" s="178">
        <v>0</v>
      </c>
      <c r="N115" s="178">
        <v>0</v>
      </c>
      <c r="O115" s="178">
        <v>0</v>
      </c>
      <c r="P115" s="178">
        <v>0</v>
      </c>
      <c r="R115" s="179">
        <v>0</v>
      </c>
      <c r="S115" s="180">
        <v>0</v>
      </c>
      <c r="T115" s="180">
        <v>0</v>
      </c>
      <c r="U115" s="180">
        <v>0</v>
      </c>
      <c r="V115" s="180">
        <v>0</v>
      </c>
      <c r="W115" s="180">
        <v>0</v>
      </c>
      <c r="X115" s="180">
        <v>0</v>
      </c>
      <c r="Y115" s="181">
        <v>0</v>
      </c>
    </row>
    <row r="116" spans="1:25" x14ac:dyDescent="0.2">
      <c r="A116" s="1">
        <v>80</v>
      </c>
      <c r="B116" s="1" t="s">
        <v>2180</v>
      </c>
      <c r="C116" s="169" t="s">
        <v>2271</v>
      </c>
      <c r="D116" s="177" t="s">
        <v>2155</v>
      </c>
      <c r="E116" s="178">
        <v>0</v>
      </c>
      <c r="F116" s="178">
        <v>0</v>
      </c>
      <c r="G116" s="178">
        <v>0</v>
      </c>
      <c r="H116" s="178">
        <v>0</v>
      </c>
      <c r="I116" s="178">
        <v>0</v>
      </c>
      <c r="J116" s="178">
        <v>0</v>
      </c>
      <c r="K116" s="178">
        <v>0</v>
      </c>
      <c r="L116" s="178">
        <v>0</v>
      </c>
      <c r="M116" s="178">
        <v>0</v>
      </c>
      <c r="N116" s="178">
        <v>0</v>
      </c>
      <c r="O116" s="178">
        <v>0</v>
      </c>
      <c r="P116" s="178">
        <v>0</v>
      </c>
      <c r="R116" s="179">
        <v>0</v>
      </c>
      <c r="S116" s="180">
        <v>0</v>
      </c>
      <c r="T116" s="180">
        <v>0</v>
      </c>
      <c r="U116" s="180">
        <v>0</v>
      </c>
      <c r="V116" s="180">
        <v>0</v>
      </c>
      <c r="W116" s="180">
        <v>0</v>
      </c>
      <c r="X116" s="180">
        <v>0</v>
      </c>
      <c r="Y116" s="181">
        <v>0</v>
      </c>
    </row>
    <row r="117" spans="1:25" x14ac:dyDescent="0.2">
      <c r="A117" s="1">
        <v>80</v>
      </c>
      <c r="B117" s="1" t="s">
        <v>2180</v>
      </c>
      <c r="C117" s="171" t="s">
        <v>2271</v>
      </c>
      <c r="D117" s="182" t="s">
        <v>2178</v>
      </c>
      <c r="E117" s="178">
        <v>0</v>
      </c>
      <c r="F117" s="178">
        <v>0</v>
      </c>
      <c r="G117" s="178">
        <v>0</v>
      </c>
      <c r="H117" s="178">
        <v>0</v>
      </c>
      <c r="I117" s="178">
        <v>0</v>
      </c>
      <c r="J117" s="178">
        <v>0</v>
      </c>
      <c r="K117" s="178">
        <v>0</v>
      </c>
      <c r="L117" s="178">
        <v>0</v>
      </c>
      <c r="M117" s="178">
        <v>0</v>
      </c>
      <c r="N117" s="178">
        <v>0</v>
      </c>
      <c r="O117" s="178">
        <v>0</v>
      </c>
      <c r="P117" s="178">
        <v>0</v>
      </c>
      <c r="R117" s="179">
        <v>0</v>
      </c>
      <c r="S117" s="180">
        <v>0</v>
      </c>
      <c r="T117" s="180">
        <v>0</v>
      </c>
      <c r="U117" s="180">
        <v>0</v>
      </c>
      <c r="V117" s="180">
        <v>0</v>
      </c>
      <c r="W117" s="180">
        <v>0</v>
      </c>
      <c r="X117" s="180">
        <v>0</v>
      </c>
      <c r="Y117" s="181">
        <v>0</v>
      </c>
    </row>
    <row r="118" spans="1:25" ht="13.5" thickBot="1" x14ac:dyDescent="0.25">
      <c r="A118" s="1">
        <v>80</v>
      </c>
      <c r="B118" s="1" t="s">
        <v>2180</v>
      </c>
      <c r="C118" s="172" t="s">
        <v>2271</v>
      </c>
      <c r="D118" s="183" t="s">
        <v>2179</v>
      </c>
      <c r="E118" s="184">
        <v>0</v>
      </c>
      <c r="F118" s="184">
        <v>0</v>
      </c>
      <c r="G118" s="184">
        <v>0</v>
      </c>
      <c r="H118" s="184">
        <v>0</v>
      </c>
      <c r="I118" s="184">
        <v>0</v>
      </c>
      <c r="J118" s="184">
        <v>0</v>
      </c>
      <c r="K118" s="184">
        <v>0</v>
      </c>
      <c r="L118" s="184">
        <v>0</v>
      </c>
      <c r="M118" s="184">
        <v>0</v>
      </c>
      <c r="N118" s="184">
        <v>0</v>
      </c>
      <c r="O118" s="184">
        <v>0</v>
      </c>
      <c r="P118" s="184">
        <v>0</v>
      </c>
      <c r="R118" s="185">
        <v>0</v>
      </c>
      <c r="S118" s="186">
        <v>0</v>
      </c>
      <c r="T118" s="186">
        <v>0</v>
      </c>
      <c r="U118" s="186">
        <v>0</v>
      </c>
      <c r="V118" s="186">
        <v>0</v>
      </c>
      <c r="W118" s="186">
        <v>0</v>
      </c>
      <c r="X118" s="186">
        <v>0</v>
      </c>
      <c r="Y118" s="187">
        <v>0</v>
      </c>
    </row>
    <row r="120" spans="1:25" ht="13.5" thickBot="1" x14ac:dyDescent="0.25">
      <c r="C120" s="128" t="s">
        <v>2184</v>
      </c>
      <c r="R120" s="128" t="s">
        <v>2184</v>
      </c>
    </row>
    <row r="121" spans="1:25" ht="27.75" customHeight="1" x14ac:dyDescent="0.2">
      <c r="A121" s="1" t="s">
        <v>2175</v>
      </c>
      <c r="B121" s="1" t="s">
        <v>2176</v>
      </c>
      <c r="C121" s="163" t="s">
        <v>2177</v>
      </c>
      <c r="D121" s="175" t="s">
        <v>2029</v>
      </c>
      <c r="E121" s="164" t="s">
        <v>2017</v>
      </c>
      <c r="F121" s="164" t="s">
        <v>2014</v>
      </c>
      <c r="G121" s="164" t="s">
        <v>2167</v>
      </c>
      <c r="H121" s="164" t="s">
        <v>2018</v>
      </c>
      <c r="I121" s="164" t="s">
        <v>2023</v>
      </c>
      <c r="J121" s="164" t="s">
        <v>2019</v>
      </c>
      <c r="K121" s="164" t="s">
        <v>2170</v>
      </c>
      <c r="L121" s="164" t="s">
        <v>2024</v>
      </c>
      <c r="M121" s="164" t="s">
        <v>2021</v>
      </c>
      <c r="N121" s="164" t="s">
        <v>2171</v>
      </c>
      <c r="O121" s="165" t="s">
        <v>2020</v>
      </c>
      <c r="P121" s="165" t="s">
        <v>2022</v>
      </c>
      <c r="R121" s="176" t="s">
        <v>2120</v>
      </c>
      <c r="S121" s="167" t="s">
        <v>2024</v>
      </c>
      <c r="T121" s="167" t="s">
        <v>2121</v>
      </c>
      <c r="U121" s="167" t="s">
        <v>2122</v>
      </c>
      <c r="V121" s="167" t="s">
        <v>2123</v>
      </c>
      <c r="W121" s="167" t="s">
        <v>2021</v>
      </c>
      <c r="X121" s="167" t="s">
        <v>2124</v>
      </c>
      <c r="Y121" s="168" t="s">
        <v>2016</v>
      </c>
    </row>
    <row r="122" spans="1:25" x14ac:dyDescent="0.2">
      <c r="A122" s="1">
        <v>0</v>
      </c>
      <c r="B122" s="1">
        <v>44</v>
      </c>
      <c r="C122" s="169" t="s">
        <v>2262</v>
      </c>
      <c r="D122" s="177" t="s">
        <v>2152</v>
      </c>
      <c r="E122" s="178">
        <v>0</v>
      </c>
      <c r="F122" s="178">
        <v>0</v>
      </c>
      <c r="G122" s="178">
        <v>1.2</v>
      </c>
      <c r="H122" s="178">
        <v>0</v>
      </c>
      <c r="I122" s="178">
        <v>0</v>
      </c>
      <c r="J122" s="178">
        <v>0</v>
      </c>
      <c r="K122" s="178">
        <v>0</v>
      </c>
      <c r="L122" s="178">
        <v>0.245</v>
      </c>
      <c r="M122" s="178">
        <v>0</v>
      </c>
      <c r="N122" s="178">
        <v>0</v>
      </c>
      <c r="O122" s="178">
        <v>0</v>
      </c>
      <c r="P122" s="178">
        <v>0</v>
      </c>
      <c r="R122" s="179">
        <v>0</v>
      </c>
      <c r="S122" s="180">
        <v>0.245</v>
      </c>
      <c r="T122" s="180">
        <v>1.2</v>
      </c>
      <c r="U122" s="180">
        <v>0</v>
      </c>
      <c r="V122" s="180">
        <v>0</v>
      </c>
      <c r="W122" s="180">
        <v>0</v>
      </c>
      <c r="X122" s="180">
        <v>0</v>
      </c>
      <c r="Y122" s="181">
        <v>0</v>
      </c>
    </row>
    <row r="123" spans="1:25" x14ac:dyDescent="0.2">
      <c r="A123" s="1">
        <v>0</v>
      </c>
      <c r="B123" s="1">
        <v>44</v>
      </c>
      <c r="C123" s="169" t="s">
        <v>2262</v>
      </c>
      <c r="D123" s="177" t="s">
        <v>2153</v>
      </c>
      <c r="E123" s="178">
        <v>0</v>
      </c>
      <c r="F123" s="178">
        <v>7.5000000000000006E-3</v>
      </c>
      <c r="G123" s="178">
        <v>0</v>
      </c>
      <c r="H123" s="178">
        <v>0</v>
      </c>
      <c r="I123" s="178">
        <v>0</v>
      </c>
      <c r="J123" s="178">
        <v>2.48</v>
      </c>
      <c r="K123" s="178">
        <v>0</v>
      </c>
      <c r="L123" s="178">
        <v>1.0418181818181818</v>
      </c>
      <c r="M123" s="178">
        <v>0</v>
      </c>
      <c r="N123" s="178">
        <v>0</v>
      </c>
      <c r="O123" s="178">
        <v>0</v>
      </c>
      <c r="P123" s="178">
        <v>0</v>
      </c>
      <c r="R123" s="179">
        <v>0</v>
      </c>
      <c r="S123" s="180">
        <v>1.0493181818181818</v>
      </c>
      <c r="T123" s="180">
        <v>0</v>
      </c>
      <c r="U123" s="180">
        <v>2.48</v>
      </c>
      <c r="V123" s="180">
        <v>0</v>
      </c>
      <c r="W123" s="180">
        <v>0</v>
      </c>
      <c r="X123" s="180">
        <v>0</v>
      </c>
      <c r="Y123" s="181">
        <v>0</v>
      </c>
    </row>
    <row r="124" spans="1:25" x14ac:dyDescent="0.2">
      <c r="A124" s="1">
        <v>0</v>
      </c>
      <c r="B124" s="1">
        <v>44</v>
      </c>
      <c r="C124" s="169" t="s">
        <v>2262</v>
      </c>
      <c r="D124" s="177" t="s">
        <v>2154</v>
      </c>
      <c r="E124" s="178">
        <v>20</v>
      </c>
      <c r="F124" s="178">
        <v>0</v>
      </c>
      <c r="G124" s="178">
        <v>0</v>
      </c>
      <c r="H124" s="178">
        <v>0</v>
      </c>
      <c r="I124" s="178">
        <v>0</v>
      </c>
      <c r="J124" s="178">
        <v>0</v>
      </c>
      <c r="K124" s="178">
        <v>0</v>
      </c>
      <c r="L124" s="178">
        <v>0</v>
      </c>
      <c r="M124" s="178">
        <v>0</v>
      </c>
      <c r="N124" s="178">
        <v>0</v>
      </c>
      <c r="O124" s="178">
        <v>0</v>
      </c>
      <c r="P124" s="178">
        <v>0</v>
      </c>
      <c r="R124" s="179">
        <v>20</v>
      </c>
      <c r="S124" s="180">
        <v>0</v>
      </c>
      <c r="T124" s="180">
        <v>0</v>
      </c>
      <c r="U124" s="180">
        <v>0</v>
      </c>
      <c r="V124" s="180">
        <v>0</v>
      </c>
      <c r="W124" s="180">
        <v>0</v>
      </c>
      <c r="X124" s="180">
        <v>0</v>
      </c>
      <c r="Y124" s="181">
        <v>0</v>
      </c>
    </row>
    <row r="125" spans="1:25" x14ac:dyDescent="0.2">
      <c r="A125" s="1">
        <v>0</v>
      </c>
      <c r="B125" s="1">
        <v>44</v>
      </c>
      <c r="C125" s="169" t="s">
        <v>2262</v>
      </c>
      <c r="D125" s="177" t="s">
        <v>2155</v>
      </c>
      <c r="E125" s="178">
        <v>17.896000000000001</v>
      </c>
      <c r="F125" s="178">
        <v>4.5999999999999996</v>
      </c>
      <c r="G125" s="178">
        <v>0</v>
      </c>
      <c r="H125" s="178">
        <v>0.05</v>
      </c>
      <c r="I125" s="178">
        <v>0</v>
      </c>
      <c r="J125" s="178">
        <v>0</v>
      </c>
      <c r="K125" s="178">
        <v>0</v>
      </c>
      <c r="L125" s="178">
        <v>4.5999999999999996</v>
      </c>
      <c r="M125" s="178">
        <v>0</v>
      </c>
      <c r="N125" s="178">
        <v>0</v>
      </c>
      <c r="O125" s="178">
        <v>0</v>
      </c>
      <c r="P125" s="178">
        <v>0</v>
      </c>
      <c r="R125" s="179">
        <v>17.896000000000001</v>
      </c>
      <c r="S125" s="180">
        <v>9.1999999999999993</v>
      </c>
      <c r="T125" s="180">
        <v>0</v>
      </c>
      <c r="U125" s="180">
        <v>0.05</v>
      </c>
      <c r="V125" s="180">
        <v>0</v>
      </c>
      <c r="W125" s="180">
        <v>0</v>
      </c>
      <c r="X125" s="180">
        <v>0</v>
      </c>
      <c r="Y125" s="181">
        <v>0</v>
      </c>
    </row>
    <row r="126" spans="1:25" x14ac:dyDescent="0.2">
      <c r="A126" s="1">
        <v>0</v>
      </c>
      <c r="B126" s="1">
        <v>44</v>
      </c>
      <c r="C126" s="171" t="s">
        <v>2262</v>
      </c>
      <c r="D126" s="182" t="s">
        <v>2178</v>
      </c>
      <c r="E126" s="178">
        <v>0</v>
      </c>
      <c r="F126" s="178">
        <v>0</v>
      </c>
      <c r="G126" s="178">
        <v>0</v>
      </c>
      <c r="H126" s="178">
        <v>0</v>
      </c>
      <c r="I126" s="178">
        <v>0</v>
      </c>
      <c r="J126" s="178">
        <v>0</v>
      </c>
      <c r="K126" s="178">
        <v>0</v>
      </c>
      <c r="L126" s="178">
        <v>0</v>
      </c>
      <c r="M126" s="178">
        <v>0</v>
      </c>
      <c r="N126" s="178">
        <v>0</v>
      </c>
      <c r="O126" s="178">
        <v>0</v>
      </c>
      <c r="P126" s="178">
        <v>0</v>
      </c>
      <c r="R126" s="179">
        <v>0</v>
      </c>
      <c r="S126" s="180">
        <v>0</v>
      </c>
      <c r="T126" s="180">
        <v>0</v>
      </c>
      <c r="U126" s="180">
        <v>0</v>
      </c>
      <c r="V126" s="180">
        <v>0</v>
      </c>
      <c r="W126" s="180">
        <v>0</v>
      </c>
      <c r="X126" s="180">
        <v>0</v>
      </c>
      <c r="Y126" s="181">
        <v>0</v>
      </c>
    </row>
    <row r="127" spans="1:25" ht="13.5" thickBot="1" x14ac:dyDescent="0.25">
      <c r="A127" s="1">
        <v>0</v>
      </c>
      <c r="B127" s="1">
        <v>44</v>
      </c>
      <c r="C127" s="172" t="s">
        <v>2262</v>
      </c>
      <c r="D127" s="183" t="s">
        <v>2179</v>
      </c>
      <c r="E127" s="184">
        <v>13.685</v>
      </c>
      <c r="F127" s="184">
        <v>0.35846153846153839</v>
      </c>
      <c r="G127" s="184">
        <v>1.2</v>
      </c>
      <c r="H127" s="184">
        <v>2.5000000000000001E-2</v>
      </c>
      <c r="I127" s="184">
        <v>0</v>
      </c>
      <c r="J127" s="184">
        <v>2.48</v>
      </c>
      <c r="K127" s="184">
        <v>0</v>
      </c>
      <c r="L127" s="184">
        <v>0.79166666666666663</v>
      </c>
      <c r="M127" s="184">
        <v>0</v>
      </c>
      <c r="N127" s="184">
        <v>0</v>
      </c>
      <c r="O127" s="184">
        <v>0</v>
      </c>
      <c r="P127" s="184">
        <v>0</v>
      </c>
      <c r="R127" s="185">
        <v>37.896000000000001</v>
      </c>
      <c r="S127" s="186">
        <v>10.494318181818182</v>
      </c>
      <c r="T127" s="186">
        <v>1.2</v>
      </c>
      <c r="U127" s="186">
        <v>2.5299999999999998</v>
      </c>
      <c r="V127" s="186">
        <v>0</v>
      </c>
      <c r="W127" s="186">
        <v>0</v>
      </c>
      <c r="X127" s="186">
        <v>0</v>
      </c>
      <c r="Y127" s="187">
        <v>0</v>
      </c>
    </row>
    <row r="128" spans="1:25" x14ac:dyDescent="0.2">
      <c r="A128" s="1">
        <v>45</v>
      </c>
      <c r="B128" s="1">
        <v>49</v>
      </c>
      <c r="C128" s="169" t="s">
        <v>2263</v>
      </c>
      <c r="D128" s="177" t="s">
        <v>2152</v>
      </c>
      <c r="E128" s="178">
        <v>0</v>
      </c>
      <c r="F128" s="178">
        <v>7.9545454545454544E-2</v>
      </c>
      <c r="G128" s="178">
        <v>3.901666666666666</v>
      </c>
      <c r="H128" s="178">
        <v>0.84</v>
      </c>
      <c r="I128" s="178">
        <v>0</v>
      </c>
      <c r="J128" s="178">
        <v>0.5391999999999999</v>
      </c>
      <c r="K128" s="178">
        <v>1.8</v>
      </c>
      <c r="L128" s="178">
        <v>6.0588235294117651E-2</v>
      </c>
      <c r="M128" s="178">
        <v>0</v>
      </c>
      <c r="N128" s="178">
        <v>0</v>
      </c>
      <c r="O128" s="178">
        <v>1.5</v>
      </c>
      <c r="P128" s="178">
        <v>0</v>
      </c>
      <c r="R128" s="179">
        <v>0</v>
      </c>
      <c r="S128" s="180">
        <v>0.1401336898395722</v>
      </c>
      <c r="T128" s="180">
        <v>3.901666666666666</v>
      </c>
      <c r="U128" s="180">
        <v>2.8792</v>
      </c>
      <c r="V128" s="180">
        <v>0</v>
      </c>
      <c r="W128" s="180">
        <v>0</v>
      </c>
      <c r="X128" s="180">
        <v>0</v>
      </c>
      <c r="Y128" s="181">
        <v>1.8</v>
      </c>
    </row>
    <row r="129" spans="1:25" x14ac:dyDescent="0.2">
      <c r="A129" s="1">
        <v>45</v>
      </c>
      <c r="B129" s="1">
        <v>49</v>
      </c>
      <c r="C129" s="169" t="s">
        <v>2263</v>
      </c>
      <c r="D129" s="177" t="s">
        <v>2153</v>
      </c>
      <c r="E129" s="178">
        <v>0.13666666666666666</v>
      </c>
      <c r="F129" s="178">
        <v>5.0000000000000001E-3</v>
      </c>
      <c r="G129" s="178">
        <v>22.973333333333333</v>
      </c>
      <c r="H129" s="178">
        <v>0.05</v>
      </c>
      <c r="I129" s="178">
        <v>0</v>
      </c>
      <c r="J129" s="178">
        <v>2.2999999999999998</v>
      </c>
      <c r="K129" s="178">
        <v>0.1</v>
      </c>
      <c r="L129" s="178">
        <v>0.15647058823529414</v>
      </c>
      <c r="M129" s="178">
        <v>0</v>
      </c>
      <c r="N129" s="178">
        <v>0</v>
      </c>
      <c r="O129" s="178">
        <v>0.01</v>
      </c>
      <c r="P129" s="178">
        <v>0</v>
      </c>
      <c r="R129" s="179">
        <v>0.13666666666666666</v>
      </c>
      <c r="S129" s="180">
        <v>0.16147058823529414</v>
      </c>
      <c r="T129" s="180">
        <v>22.973333333333333</v>
      </c>
      <c r="U129" s="180">
        <v>2.3599999999999994</v>
      </c>
      <c r="V129" s="180">
        <v>0</v>
      </c>
      <c r="W129" s="180">
        <v>0</v>
      </c>
      <c r="X129" s="180">
        <v>0</v>
      </c>
      <c r="Y129" s="181">
        <v>0.1</v>
      </c>
    </row>
    <row r="130" spans="1:25" x14ac:dyDescent="0.2">
      <c r="A130" s="1">
        <v>45</v>
      </c>
      <c r="B130" s="1">
        <v>49</v>
      </c>
      <c r="C130" s="169" t="s">
        <v>2263</v>
      </c>
      <c r="D130" s="177" t="s">
        <v>2154</v>
      </c>
      <c r="E130" s="178">
        <v>1.7533333333333332</v>
      </c>
      <c r="F130" s="178">
        <v>0</v>
      </c>
      <c r="G130" s="178">
        <v>0</v>
      </c>
      <c r="H130" s="178">
        <v>0.13</v>
      </c>
      <c r="I130" s="178">
        <v>0</v>
      </c>
      <c r="J130" s="178">
        <v>0</v>
      </c>
      <c r="K130" s="178">
        <v>0</v>
      </c>
      <c r="L130" s="178">
        <v>0</v>
      </c>
      <c r="M130" s="178">
        <v>0</v>
      </c>
      <c r="N130" s="178">
        <v>0</v>
      </c>
      <c r="O130" s="178">
        <v>0</v>
      </c>
      <c r="P130" s="178">
        <v>0</v>
      </c>
      <c r="R130" s="179">
        <v>1.7533333333333332</v>
      </c>
      <c r="S130" s="180">
        <v>0</v>
      </c>
      <c r="T130" s="180">
        <v>0</v>
      </c>
      <c r="U130" s="180">
        <v>0.13</v>
      </c>
      <c r="V130" s="180">
        <v>0</v>
      </c>
      <c r="W130" s="180">
        <v>0</v>
      </c>
      <c r="X130" s="180">
        <v>0</v>
      </c>
      <c r="Y130" s="181">
        <v>0</v>
      </c>
    </row>
    <row r="131" spans="1:25" x14ac:dyDescent="0.2">
      <c r="A131" s="1">
        <v>45</v>
      </c>
      <c r="B131" s="1">
        <v>49</v>
      </c>
      <c r="C131" s="169" t="s">
        <v>2263</v>
      </c>
      <c r="D131" s="177" t="s">
        <v>2155</v>
      </c>
      <c r="E131" s="178">
        <v>506.75</v>
      </c>
      <c r="F131" s="178">
        <v>0</v>
      </c>
      <c r="G131" s="178">
        <v>0</v>
      </c>
      <c r="H131" s="178">
        <v>0</v>
      </c>
      <c r="I131" s="178">
        <v>433</v>
      </c>
      <c r="J131" s="178">
        <v>0</v>
      </c>
      <c r="K131" s="178">
        <v>0</v>
      </c>
      <c r="L131" s="178">
        <v>0</v>
      </c>
      <c r="M131" s="178">
        <v>0</v>
      </c>
      <c r="N131" s="178">
        <v>0</v>
      </c>
      <c r="O131" s="178">
        <v>0</v>
      </c>
      <c r="P131" s="178">
        <v>0</v>
      </c>
      <c r="R131" s="179">
        <v>506.75</v>
      </c>
      <c r="S131" s="180">
        <v>0</v>
      </c>
      <c r="T131" s="180">
        <v>0</v>
      </c>
      <c r="U131" s="180">
        <v>0</v>
      </c>
      <c r="V131" s="180">
        <v>433</v>
      </c>
      <c r="W131" s="180">
        <v>0</v>
      </c>
      <c r="X131" s="180">
        <v>0</v>
      </c>
      <c r="Y131" s="181">
        <v>0</v>
      </c>
    </row>
    <row r="132" spans="1:25" x14ac:dyDescent="0.2">
      <c r="A132" s="1">
        <v>45</v>
      </c>
      <c r="B132" s="1">
        <v>49</v>
      </c>
      <c r="C132" s="171" t="s">
        <v>2263</v>
      </c>
      <c r="D132" s="182" t="s">
        <v>2178</v>
      </c>
      <c r="E132" s="178">
        <v>0</v>
      </c>
      <c r="F132" s="178">
        <v>0</v>
      </c>
      <c r="G132" s="178">
        <v>0</v>
      </c>
      <c r="H132" s="178">
        <v>0</v>
      </c>
      <c r="I132" s="178">
        <v>0</v>
      </c>
      <c r="J132" s="178">
        <v>0</v>
      </c>
      <c r="K132" s="178">
        <v>0</v>
      </c>
      <c r="L132" s="178">
        <v>0.1</v>
      </c>
      <c r="M132" s="178">
        <v>0</v>
      </c>
      <c r="N132" s="178">
        <v>0</v>
      </c>
      <c r="O132" s="178">
        <v>0</v>
      </c>
      <c r="P132" s="178">
        <v>0</v>
      </c>
      <c r="R132" s="179">
        <v>0</v>
      </c>
      <c r="S132" s="180">
        <v>0.1</v>
      </c>
      <c r="T132" s="180">
        <v>0</v>
      </c>
      <c r="U132" s="180">
        <v>0</v>
      </c>
      <c r="V132" s="180">
        <v>0</v>
      </c>
      <c r="W132" s="180">
        <v>0</v>
      </c>
      <c r="X132" s="180">
        <v>0</v>
      </c>
      <c r="Y132" s="181">
        <v>0</v>
      </c>
    </row>
    <row r="133" spans="1:25" ht="13.5" thickBot="1" x14ac:dyDescent="0.25">
      <c r="A133" s="1">
        <v>45</v>
      </c>
      <c r="B133" s="1">
        <v>49</v>
      </c>
      <c r="C133" s="172" t="s">
        <v>2263</v>
      </c>
      <c r="D133" s="183" t="s">
        <v>2179</v>
      </c>
      <c r="E133" s="184">
        <v>203.267</v>
      </c>
      <c r="F133" s="184">
        <v>5.3235294117647061E-2</v>
      </c>
      <c r="G133" s="184">
        <v>10.258888888888889</v>
      </c>
      <c r="H133" s="184">
        <v>0.34</v>
      </c>
      <c r="I133" s="184">
        <v>433</v>
      </c>
      <c r="J133" s="184">
        <v>1.0422857142857143</v>
      </c>
      <c r="K133" s="184">
        <v>1.2333333333333334</v>
      </c>
      <c r="L133" s="184">
        <v>9.0943396226415077E-2</v>
      </c>
      <c r="M133" s="184">
        <v>0</v>
      </c>
      <c r="N133" s="184">
        <v>0</v>
      </c>
      <c r="O133" s="184">
        <v>0.755</v>
      </c>
      <c r="P133" s="184">
        <v>0</v>
      </c>
      <c r="R133" s="185">
        <v>508.64</v>
      </c>
      <c r="S133" s="186">
        <v>0.40160427807486632</v>
      </c>
      <c r="T133" s="186">
        <v>26.875</v>
      </c>
      <c r="U133" s="186">
        <v>5.3691999999999993</v>
      </c>
      <c r="V133" s="186">
        <v>433</v>
      </c>
      <c r="W133" s="186">
        <v>0</v>
      </c>
      <c r="X133" s="186">
        <v>0</v>
      </c>
      <c r="Y133" s="187">
        <v>1.9000000000000001</v>
      </c>
    </row>
    <row r="134" spans="1:25" x14ac:dyDescent="0.2">
      <c r="A134" s="1">
        <v>50</v>
      </c>
      <c r="B134" s="1">
        <v>54</v>
      </c>
      <c r="C134" s="169" t="s">
        <v>2264</v>
      </c>
      <c r="D134" s="177" t="s">
        <v>2152</v>
      </c>
      <c r="E134" s="178">
        <v>0</v>
      </c>
      <c r="F134" s="178">
        <v>5.1818181818181812E-2</v>
      </c>
      <c r="G134" s="178">
        <v>3.3087500000000003</v>
      </c>
      <c r="H134" s="178">
        <v>1.65</v>
      </c>
      <c r="I134" s="178">
        <v>0</v>
      </c>
      <c r="J134" s="178">
        <v>1.1285714285714286</v>
      </c>
      <c r="K134" s="178">
        <v>1</v>
      </c>
      <c r="L134" s="178">
        <v>2.4508571428571431</v>
      </c>
      <c r="M134" s="178">
        <v>1.4550000000000001</v>
      </c>
      <c r="N134" s="178">
        <v>1.33</v>
      </c>
      <c r="O134" s="178">
        <v>0</v>
      </c>
      <c r="P134" s="178">
        <v>0</v>
      </c>
      <c r="R134" s="179">
        <v>0</v>
      </c>
      <c r="S134" s="180">
        <v>2.5026753246753248</v>
      </c>
      <c r="T134" s="180">
        <v>3.3087500000000003</v>
      </c>
      <c r="U134" s="180">
        <v>2.7785714285714285</v>
      </c>
      <c r="V134" s="180">
        <v>0</v>
      </c>
      <c r="W134" s="180">
        <v>1.4550000000000001</v>
      </c>
      <c r="X134" s="180">
        <v>1.33</v>
      </c>
      <c r="Y134" s="181">
        <v>1</v>
      </c>
    </row>
    <row r="135" spans="1:25" x14ac:dyDescent="0.2">
      <c r="A135" s="1">
        <v>50</v>
      </c>
      <c r="B135" s="1">
        <v>54</v>
      </c>
      <c r="C135" s="169" t="s">
        <v>2264</v>
      </c>
      <c r="D135" s="177" t="s">
        <v>2153</v>
      </c>
      <c r="E135" s="178">
        <v>17.521333333333335</v>
      </c>
      <c r="F135" s="178">
        <v>1.4124242424242426</v>
      </c>
      <c r="G135" s="178">
        <v>7.1950000000000003</v>
      </c>
      <c r="H135" s="178">
        <v>6.8335294117647072</v>
      </c>
      <c r="I135" s="178">
        <v>3.5</v>
      </c>
      <c r="J135" s="178">
        <v>1.1500000000000001</v>
      </c>
      <c r="K135" s="178">
        <v>0.21599999999999997</v>
      </c>
      <c r="L135" s="178">
        <v>47.355185185185192</v>
      </c>
      <c r="M135" s="178">
        <v>0</v>
      </c>
      <c r="N135" s="178">
        <v>2.4633333333333334</v>
      </c>
      <c r="O135" s="178">
        <v>31.246666666666666</v>
      </c>
      <c r="P135" s="178">
        <v>0</v>
      </c>
      <c r="R135" s="179">
        <v>17.521333333333335</v>
      </c>
      <c r="S135" s="180">
        <v>48.767609427609436</v>
      </c>
      <c r="T135" s="180">
        <v>7.1950000000000003</v>
      </c>
      <c r="U135" s="180">
        <v>39.230196078431376</v>
      </c>
      <c r="V135" s="180">
        <v>3.5</v>
      </c>
      <c r="W135" s="180">
        <v>0</v>
      </c>
      <c r="X135" s="180">
        <v>2.4633333333333334</v>
      </c>
      <c r="Y135" s="181">
        <v>0.21599999999999997</v>
      </c>
    </row>
    <row r="136" spans="1:25" x14ac:dyDescent="0.2">
      <c r="A136" s="1">
        <v>50</v>
      </c>
      <c r="B136" s="1">
        <v>54</v>
      </c>
      <c r="C136" s="169" t="s">
        <v>2264</v>
      </c>
      <c r="D136" s="177" t="s">
        <v>2154</v>
      </c>
      <c r="E136" s="178">
        <v>63.6</v>
      </c>
      <c r="F136" s="178">
        <v>0</v>
      </c>
      <c r="G136" s="178">
        <v>0</v>
      </c>
      <c r="H136" s="178">
        <v>20.7</v>
      </c>
      <c r="I136" s="178">
        <v>0</v>
      </c>
      <c r="J136" s="178">
        <v>0</v>
      </c>
      <c r="K136" s="178">
        <v>0</v>
      </c>
      <c r="L136" s="178">
        <v>6.6666666666666671E-3</v>
      </c>
      <c r="M136" s="178">
        <v>0</v>
      </c>
      <c r="N136" s="178">
        <v>0</v>
      </c>
      <c r="O136" s="178">
        <v>0</v>
      </c>
      <c r="P136" s="178">
        <v>0</v>
      </c>
      <c r="R136" s="179">
        <v>63.6</v>
      </c>
      <c r="S136" s="180">
        <v>6.6666666666666671E-3</v>
      </c>
      <c r="T136" s="180">
        <v>0</v>
      </c>
      <c r="U136" s="180">
        <v>20.7</v>
      </c>
      <c r="V136" s="180">
        <v>0</v>
      </c>
      <c r="W136" s="180">
        <v>0</v>
      </c>
      <c r="X136" s="180">
        <v>0</v>
      </c>
      <c r="Y136" s="181">
        <v>0</v>
      </c>
    </row>
    <row r="137" spans="1:25" x14ac:dyDescent="0.2">
      <c r="A137" s="1">
        <v>50</v>
      </c>
      <c r="B137" s="1">
        <v>54</v>
      </c>
      <c r="C137" s="169" t="s">
        <v>2264</v>
      </c>
      <c r="D137" s="177" t="s">
        <v>2155</v>
      </c>
      <c r="E137" s="178">
        <v>173.10555555555555</v>
      </c>
      <c r="F137" s="178">
        <v>0</v>
      </c>
      <c r="G137" s="178">
        <v>0</v>
      </c>
      <c r="H137" s="178">
        <v>10.549999999999999</v>
      </c>
      <c r="I137" s="178">
        <v>0</v>
      </c>
      <c r="J137" s="178">
        <v>0</v>
      </c>
      <c r="K137" s="178">
        <v>0</v>
      </c>
      <c r="L137" s="178">
        <v>0</v>
      </c>
      <c r="M137" s="178">
        <v>0</v>
      </c>
      <c r="N137" s="178">
        <v>0</v>
      </c>
      <c r="O137" s="178">
        <v>0</v>
      </c>
      <c r="P137" s="178">
        <v>0</v>
      </c>
      <c r="R137" s="179">
        <v>173.10555555555555</v>
      </c>
      <c r="S137" s="180">
        <v>0</v>
      </c>
      <c r="T137" s="180">
        <v>0</v>
      </c>
      <c r="U137" s="180">
        <v>10.549999999999999</v>
      </c>
      <c r="V137" s="180">
        <v>0</v>
      </c>
      <c r="W137" s="180">
        <v>0</v>
      </c>
      <c r="X137" s="180">
        <v>0</v>
      </c>
      <c r="Y137" s="181">
        <v>0</v>
      </c>
    </row>
    <row r="138" spans="1:25" x14ac:dyDescent="0.2">
      <c r="A138" s="1">
        <v>50</v>
      </c>
      <c r="B138" s="1">
        <v>54</v>
      </c>
      <c r="C138" s="171" t="s">
        <v>2264</v>
      </c>
      <c r="D138" s="182" t="s">
        <v>2178</v>
      </c>
      <c r="E138" s="178">
        <v>375</v>
      </c>
      <c r="F138" s="178">
        <v>0</v>
      </c>
      <c r="G138" s="178">
        <v>0</v>
      </c>
      <c r="H138" s="178">
        <v>0</v>
      </c>
      <c r="I138" s="178">
        <v>0</v>
      </c>
      <c r="J138" s="178">
        <v>0</v>
      </c>
      <c r="K138" s="178">
        <v>0</v>
      </c>
      <c r="L138" s="178">
        <v>0</v>
      </c>
      <c r="M138" s="178">
        <v>0</v>
      </c>
      <c r="N138" s="178">
        <v>0</v>
      </c>
      <c r="O138" s="178">
        <v>0</v>
      </c>
      <c r="P138" s="178">
        <v>0</v>
      </c>
      <c r="R138" s="179">
        <v>375</v>
      </c>
      <c r="S138" s="180">
        <v>0</v>
      </c>
      <c r="T138" s="180">
        <v>0</v>
      </c>
      <c r="U138" s="180">
        <v>0</v>
      </c>
      <c r="V138" s="180">
        <v>0</v>
      </c>
      <c r="W138" s="180">
        <v>0</v>
      </c>
      <c r="X138" s="180">
        <v>0</v>
      </c>
      <c r="Y138" s="181">
        <v>0</v>
      </c>
    </row>
    <row r="139" spans="1:25" ht="13.5" thickBot="1" x14ac:dyDescent="0.25">
      <c r="A139" s="1">
        <v>50</v>
      </c>
      <c r="B139" s="1">
        <v>54</v>
      </c>
      <c r="C139" s="172" t="s">
        <v>2264</v>
      </c>
      <c r="D139" s="183" t="s">
        <v>2179</v>
      </c>
      <c r="E139" s="184">
        <v>84.488620689655164</v>
      </c>
      <c r="F139" s="184">
        <v>0.85267857142857151</v>
      </c>
      <c r="G139" s="184">
        <v>4.604166666666667</v>
      </c>
      <c r="H139" s="184">
        <v>8.0216666666666665</v>
      </c>
      <c r="I139" s="184">
        <v>3.5</v>
      </c>
      <c r="J139" s="184">
        <v>1.1350000000000002</v>
      </c>
      <c r="K139" s="184">
        <v>0.60799999999999998</v>
      </c>
      <c r="L139" s="184">
        <v>28.419139784946246</v>
      </c>
      <c r="M139" s="184">
        <v>1.4550000000000001</v>
      </c>
      <c r="N139" s="184">
        <v>2.0100000000000002</v>
      </c>
      <c r="O139" s="184">
        <v>31.246666666666666</v>
      </c>
      <c r="P139" s="184">
        <v>0</v>
      </c>
      <c r="R139" s="185">
        <v>629.22688888888888</v>
      </c>
      <c r="S139" s="186">
        <v>51.276951418951427</v>
      </c>
      <c r="T139" s="186">
        <v>10.50375</v>
      </c>
      <c r="U139" s="186">
        <v>73.258767507002801</v>
      </c>
      <c r="V139" s="186">
        <v>3.5</v>
      </c>
      <c r="W139" s="186">
        <v>1.4550000000000001</v>
      </c>
      <c r="X139" s="186">
        <v>3.7933333333333334</v>
      </c>
      <c r="Y139" s="187">
        <v>1.216</v>
      </c>
    </row>
    <row r="140" spans="1:25" x14ac:dyDescent="0.2">
      <c r="A140" s="1">
        <v>55</v>
      </c>
      <c r="B140" s="1">
        <v>59</v>
      </c>
      <c r="C140" s="169" t="s">
        <v>2265</v>
      </c>
      <c r="D140" s="177" t="s">
        <v>2152</v>
      </c>
      <c r="E140" s="178">
        <v>2.5000000000000001E-2</v>
      </c>
      <c r="F140" s="178">
        <v>0.43837837837837845</v>
      </c>
      <c r="G140" s="178">
        <v>3.3146153846153839</v>
      </c>
      <c r="H140" s="178">
        <v>0.27</v>
      </c>
      <c r="I140" s="178">
        <v>0</v>
      </c>
      <c r="J140" s="178">
        <v>1.028888888888889</v>
      </c>
      <c r="K140" s="178">
        <v>1.2166666666666666</v>
      </c>
      <c r="L140" s="178">
        <v>0.32803921568627459</v>
      </c>
      <c r="M140" s="178">
        <v>2.71</v>
      </c>
      <c r="N140" s="178">
        <v>0.17</v>
      </c>
      <c r="O140" s="178">
        <v>0</v>
      </c>
      <c r="P140" s="178">
        <v>0</v>
      </c>
      <c r="R140" s="179">
        <v>2.5000000000000001E-2</v>
      </c>
      <c r="S140" s="180">
        <v>0.76641759406465304</v>
      </c>
      <c r="T140" s="180">
        <v>3.3146153846153839</v>
      </c>
      <c r="U140" s="180">
        <v>1.298888888888889</v>
      </c>
      <c r="V140" s="180">
        <v>0</v>
      </c>
      <c r="W140" s="180">
        <v>2.71</v>
      </c>
      <c r="X140" s="180">
        <v>0.17</v>
      </c>
      <c r="Y140" s="181">
        <v>1.2166666666666666</v>
      </c>
    </row>
    <row r="141" spans="1:25" x14ac:dyDescent="0.2">
      <c r="A141" s="1">
        <v>55</v>
      </c>
      <c r="B141" s="1">
        <v>59</v>
      </c>
      <c r="C141" s="169" t="s">
        <v>2265</v>
      </c>
      <c r="D141" s="177" t="s">
        <v>2153</v>
      </c>
      <c r="E141" s="178">
        <v>8.5594736842105252</v>
      </c>
      <c r="F141" s="178">
        <v>0.25993103448275856</v>
      </c>
      <c r="G141" s="178">
        <v>5.0250000000000004</v>
      </c>
      <c r="H141" s="178">
        <v>7.1924999999999981</v>
      </c>
      <c r="I141" s="178">
        <v>0</v>
      </c>
      <c r="J141" s="178">
        <v>0.70500000000000007</v>
      </c>
      <c r="K141" s="178">
        <v>12.482818181818182</v>
      </c>
      <c r="L141" s="178">
        <v>0.5716363636363635</v>
      </c>
      <c r="M141" s="178">
        <v>3.4833333333333338</v>
      </c>
      <c r="N141" s="178">
        <v>0.19000000000000003</v>
      </c>
      <c r="O141" s="178">
        <v>0.8640000000000001</v>
      </c>
      <c r="P141" s="178">
        <v>0</v>
      </c>
      <c r="R141" s="179">
        <v>8.5594736842105252</v>
      </c>
      <c r="S141" s="180">
        <v>0.83156739811912206</v>
      </c>
      <c r="T141" s="180">
        <v>5.0250000000000004</v>
      </c>
      <c r="U141" s="180">
        <v>8.7614999999999981</v>
      </c>
      <c r="V141" s="180">
        <v>0</v>
      </c>
      <c r="W141" s="180">
        <v>3.4833333333333338</v>
      </c>
      <c r="X141" s="180">
        <v>0.19000000000000003</v>
      </c>
      <c r="Y141" s="181">
        <v>12.482818181818182</v>
      </c>
    </row>
    <row r="142" spans="1:25" x14ac:dyDescent="0.2">
      <c r="A142" s="1">
        <v>55</v>
      </c>
      <c r="B142" s="1">
        <v>59</v>
      </c>
      <c r="C142" s="169" t="s">
        <v>2265</v>
      </c>
      <c r="D142" s="177" t="s">
        <v>2154</v>
      </c>
      <c r="E142" s="178">
        <v>26.712000000000007</v>
      </c>
      <c r="F142" s="178">
        <v>0</v>
      </c>
      <c r="G142" s="178">
        <v>0</v>
      </c>
      <c r="H142" s="178">
        <v>0.17</v>
      </c>
      <c r="I142" s="178">
        <v>0</v>
      </c>
      <c r="J142" s="178">
        <v>0</v>
      </c>
      <c r="K142" s="178">
        <v>0</v>
      </c>
      <c r="L142" s="178">
        <v>0.17</v>
      </c>
      <c r="M142" s="178">
        <v>0</v>
      </c>
      <c r="N142" s="178">
        <v>0</v>
      </c>
      <c r="O142" s="178">
        <v>0.14000000000000001</v>
      </c>
      <c r="P142" s="178">
        <v>0</v>
      </c>
      <c r="R142" s="179">
        <v>26.712000000000007</v>
      </c>
      <c r="S142" s="180">
        <v>0.17</v>
      </c>
      <c r="T142" s="180">
        <v>0</v>
      </c>
      <c r="U142" s="180">
        <v>0.31000000000000005</v>
      </c>
      <c r="V142" s="180">
        <v>0</v>
      </c>
      <c r="W142" s="180">
        <v>0</v>
      </c>
      <c r="X142" s="180">
        <v>0</v>
      </c>
      <c r="Y142" s="181">
        <v>0</v>
      </c>
    </row>
    <row r="143" spans="1:25" x14ac:dyDescent="0.2">
      <c r="A143" s="1">
        <v>55</v>
      </c>
      <c r="B143" s="1">
        <v>59</v>
      </c>
      <c r="C143" s="169" t="s">
        <v>2265</v>
      </c>
      <c r="D143" s="177" t="s">
        <v>2155</v>
      </c>
      <c r="E143" s="178">
        <v>435.81818181818181</v>
      </c>
      <c r="F143" s="178">
        <v>0</v>
      </c>
      <c r="G143" s="178">
        <v>0</v>
      </c>
      <c r="H143" s="178">
        <v>0</v>
      </c>
      <c r="I143" s="178">
        <v>0</v>
      </c>
      <c r="J143" s="178">
        <v>0</v>
      </c>
      <c r="K143" s="178">
        <v>0</v>
      </c>
      <c r="L143" s="178">
        <v>0</v>
      </c>
      <c r="M143" s="178">
        <v>0</v>
      </c>
      <c r="N143" s="178">
        <v>0</v>
      </c>
      <c r="O143" s="178">
        <v>0</v>
      </c>
      <c r="P143" s="178">
        <v>0</v>
      </c>
      <c r="R143" s="179">
        <v>435.81818181818181</v>
      </c>
      <c r="S143" s="180">
        <v>0</v>
      </c>
      <c r="T143" s="180">
        <v>0</v>
      </c>
      <c r="U143" s="180">
        <v>0</v>
      </c>
      <c r="V143" s="180">
        <v>0</v>
      </c>
      <c r="W143" s="180">
        <v>0</v>
      </c>
      <c r="X143" s="180">
        <v>0</v>
      </c>
      <c r="Y143" s="181">
        <v>0</v>
      </c>
    </row>
    <row r="144" spans="1:25" x14ac:dyDescent="0.2">
      <c r="A144" s="1">
        <v>55</v>
      </c>
      <c r="B144" s="1">
        <v>59</v>
      </c>
      <c r="C144" s="171" t="s">
        <v>2265</v>
      </c>
      <c r="D144" s="182" t="s">
        <v>2178</v>
      </c>
      <c r="E144" s="178">
        <v>0.4</v>
      </c>
      <c r="F144" s="178">
        <v>0</v>
      </c>
      <c r="G144" s="178">
        <v>2.2000000000000002</v>
      </c>
      <c r="H144" s="178">
        <v>0</v>
      </c>
      <c r="I144" s="178">
        <v>0</v>
      </c>
      <c r="J144" s="178">
        <v>0</v>
      </c>
      <c r="K144" s="178">
        <v>0</v>
      </c>
      <c r="L144" s="178">
        <v>2.3666666666666667</v>
      </c>
      <c r="M144" s="178">
        <v>0</v>
      </c>
      <c r="N144" s="178">
        <v>0</v>
      </c>
      <c r="O144" s="178">
        <v>0</v>
      </c>
      <c r="P144" s="178">
        <v>0</v>
      </c>
      <c r="R144" s="179">
        <v>0.4</v>
      </c>
      <c r="S144" s="180">
        <v>2.3666666666666667</v>
      </c>
      <c r="T144" s="180">
        <v>2.2000000000000002</v>
      </c>
      <c r="U144" s="180">
        <v>0</v>
      </c>
      <c r="V144" s="180">
        <v>0</v>
      </c>
      <c r="W144" s="180">
        <v>0</v>
      </c>
      <c r="X144" s="180">
        <v>0</v>
      </c>
      <c r="Y144" s="181">
        <v>0</v>
      </c>
    </row>
    <row r="145" spans="1:25" ht="13.5" thickBot="1" x14ac:dyDescent="0.25">
      <c r="A145" s="1">
        <v>55</v>
      </c>
      <c r="B145" s="1">
        <v>59</v>
      </c>
      <c r="C145" s="172" t="s">
        <v>2265</v>
      </c>
      <c r="D145" s="183" t="s">
        <v>2179</v>
      </c>
      <c r="E145" s="184">
        <v>130.53948717948717</v>
      </c>
      <c r="F145" s="184">
        <v>0.35459701492537316</v>
      </c>
      <c r="G145" s="184">
        <v>3.6327777777777777</v>
      </c>
      <c r="H145" s="184">
        <v>5.7851999999999988</v>
      </c>
      <c r="I145" s="184">
        <v>0</v>
      </c>
      <c r="J145" s="184">
        <v>0.89933333333333332</v>
      </c>
      <c r="K145" s="184">
        <v>8.5065294117647046</v>
      </c>
      <c r="L145" s="184">
        <v>0.50736065573770506</v>
      </c>
      <c r="M145" s="184">
        <v>3.29</v>
      </c>
      <c r="N145" s="184">
        <v>0.18500000000000003</v>
      </c>
      <c r="O145" s="184">
        <v>0.74333333333333329</v>
      </c>
      <c r="P145" s="184">
        <v>0</v>
      </c>
      <c r="R145" s="185">
        <v>471.51465550239232</v>
      </c>
      <c r="S145" s="186">
        <v>4.1346516588504416</v>
      </c>
      <c r="T145" s="186">
        <v>10.539615384615384</v>
      </c>
      <c r="U145" s="186">
        <v>10.370388888888888</v>
      </c>
      <c r="V145" s="186">
        <v>0</v>
      </c>
      <c r="W145" s="186">
        <v>6.1933333333333334</v>
      </c>
      <c r="X145" s="186">
        <v>0.36000000000000004</v>
      </c>
      <c r="Y145" s="187">
        <v>13.699484848484849</v>
      </c>
    </row>
    <row r="146" spans="1:25" x14ac:dyDescent="0.2">
      <c r="A146" s="1">
        <v>60</v>
      </c>
      <c r="B146" s="1">
        <v>64</v>
      </c>
      <c r="C146" s="169" t="s">
        <v>2266</v>
      </c>
      <c r="D146" s="177" t="s">
        <v>2152</v>
      </c>
      <c r="E146" s="178">
        <v>0.20666666666666667</v>
      </c>
      <c r="F146" s="178">
        <v>2.3181818181818178E-2</v>
      </c>
      <c r="G146" s="178">
        <v>4.7506666666666657</v>
      </c>
      <c r="H146" s="178">
        <v>0.49142857142857144</v>
      </c>
      <c r="I146" s="178">
        <v>0</v>
      </c>
      <c r="J146" s="178">
        <v>1.3940000000000001</v>
      </c>
      <c r="K146" s="178">
        <v>0.57272727272727275</v>
      </c>
      <c r="L146" s="178">
        <v>0.43444444444444436</v>
      </c>
      <c r="M146" s="178">
        <v>0.79</v>
      </c>
      <c r="N146" s="178">
        <v>0.76</v>
      </c>
      <c r="O146" s="178">
        <v>0.15000000000000002</v>
      </c>
      <c r="P146" s="178">
        <v>0.80666666666666664</v>
      </c>
      <c r="R146" s="179">
        <v>0.20666666666666667</v>
      </c>
      <c r="S146" s="180">
        <v>0.45762626262626255</v>
      </c>
      <c r="T146" s="180">
        <v>4.7506666666666657</v>
      </c>
      <c r="U146" s="180">
        <v>2.8420952380952382</v>
      </c>
      <c r="V146" s="180">
        <v>0</v>
      </c>
      <c r="W146" s="180">
        <v>0.79</v>
      </c>
      <c r="X146" s="180">
        <v>0.76</v>
      </c>
      <c r="Y146" s="181">
        <v>0.57272727272727275</v>
      </c>
    </row>
    <row r="147" spans="1:25" x14ac:dyDescent="0.2">
      <c r="A147" s="1">
        <v>60</v>
      </c>
      <c r="B147" s="1">
        <v>64</v>
      </c>
      <c r="C147" s="169" t="s">
        <v>2266</v>
      </c>
      <c r="D147" s="177" t="s">
        <v>2153</v>
      </c>
      <c r="E147" s="178">
        <v>6.9664285714285716</v>
      </c>
      <c r="F147" s="178">
        <v>0.49043478260869561</v>
      </c>
      <c r="G147" s="178">
        <v>8.7439999999999998</v>
      </c>
      <c r="H147" s="178">
        <v>4.8975000000000026</v>
      </c>
      <c r="I147" s="178">
        <v>0</v>
      </c>
      <c r="J147" s="178">
        <v>195.64166666666665</v>
      </c>
      <c r="K147" s="178">
        <v>1.5420000000000003</v>
      </c>
      <c r="L147" s="178">
        <v>2.0191666666666666</v>
      </c>
      <c r="M147" s="178">
        <v>0</v>
      </c>
      <c r="N147" s="178">
        <v>0.43200000000000005</v>
      </c>
      <c r="O147" s="178">
        <v>0.27249999999999996</v>
      </c>
      <c r="P147" s="178">
        <v>0.2</v>
      </c>
      <c r="R147" s="179">
        <v>6.9664285714285716</v>
      </c>
      <c r="S147" s="180">
        <v>2.5096014492753622</v>
      </c>
      <c r="T147" s="180">
        <v>8.7439999999999998</v>
      </c>
      <c r="U147" s="180">
        <v>201.01166666666666</v>
      </c>
      <c r="V147" s="180">
        <v>0</v>
      </c>
      <c r="W147" s="180">
        <v>0</v>
      </c>
      <c r="X147" s="180">
        <v>0.43200000000000005</v>
      </c>
      <c r="Y147" s="181">
        <v>1.5420000000000003</v>
      </c>
    </row>
    <row r="148" spans="1:25" x14ac:dyDescent="0.2">
      <c r="A148" s="1">
        <v>60</v>
      </c>
      <c r="B148" s="1">
        <v>64</v>
      </c>
      <c r="C148" s="169" t="s">
        <v>2266</v>
      </c>
      <c r="D148" s="177" t="s">
        <v>2154</v>
      </c>
      <c r="E148" s="178">
        <v>36.625</v>
      </c>
      <c r="F148" s="178">
        <v>0</v>
      </c>
      <c r="G148" s="178">
        <v>0</v>
      </c>
      <c r="H148" s="178">
        <v>0.67500000000000004</v>
      </c>
      <c r="I148" s="178">
        <v>0</v>
      </c>
      <c r="J148" s="178">
        <v>0</v>
      </c>
      <c r="K148" s="178">
        <v>0</v>
      </c>
      <c r="L148" s="178">
        <v>1.5E-3</v>
      </c>
      <c r="M148" s="178">
        <v>0</v>
      </c>
      <c r="N148" s="178">
        <v>0</v>
      </c>
      <c r="O148" s="178">
        <v>0</v>
      </c>
      <c r="P148" s="178">
        <v>0</v>
      </c>
      <c r="R148" s="179">
        <v>36.625</v>
      </c>
      <c r="S148" s="180">
        <v>1.5E-3</v>
      </c>
      <c r="T148" s="180">
        <v>0</v>
      </c>
      <c r="U148" s="180">
        <v>0.67500000000000004</v>
      </c>
      <c r="V148" s="180">
        <v>0</v>
      </c>
      <c r="W148" s="180">
        <v>0</v>
      </c>
      <c r="X148" s="180">
        <v>0</v>
      </c>
      <c r="Y148" s="181">
        <v>0</v>
      </c>
    </row>
    <row r="149" spans="1:25" x14ac:dyDescent="0.2">
      <c r="A149" s="1">
        <v>60</v>
      </c>
      <c r="B149" s="1">
        <v>64</v>
      </c>
      <c r="C149" s="169" t="s">
        <v>2266</v>
      </c>
      <c r="D149" s="177" t="s">
        <v>2155</v>
      </c>
      <c r="E149" s="178">
        <v>363.45714285714286</v>
      </c>
      <c r="F149" s="178">
        <v>0</v>
      </c>
      <c r="G149" s="178">
        <v>0</v>
      </c>
      <c r="H149" s="178">
        <v>0</v>
      </c>
      <c r="I149" s="178">
        <v>0</v>
      </c>
      <c r="J149" s="178">
        <v>0</v>
      </c>
      <c r="K149" s="178">
        <v>0</v>
      </c>
      <c r="L149" s="178">
        <v>0</v>
      </c>
      <c r="M149" s="178">
        <v>0</v>
      </c>
      <c r="N149" s="178">
        <v>0</v>
      </c>
      <c r="O149" s="178">
        <v>0</v>
      </c>
      <c r="P149" s="178">
        <v>0</v>
      </c>
      <c r="R149" s="179">
        <v>363.45714285714286</v>
      </c>
      <c r="S149" s="180">
        <v>0</v>
      </c>
      <c r="T149" s="180">
        <v>0</v>
      </c>
      <c r="U149" s="180">
        <v>0</v>
      </c>
      <c r="V149" s="180">
        <v>0</v>
      </c>
      <c r="W149" s="180">
        <v>0</v>
      </c>
      <c r="X149" s="180">
        <v>0</v>
      </c>
      <c r="Y149" s="181">
        <v>0</v>
      </c>
    </row>
    <row r="150" spans="1:25" x14ac:dyDescent="0.2">
      <c r="A150" s="1">
        <v>60</v>
      </c>
      <c r="B150" s="1">
        <v>64</v>
      </c>
      <c r="C150" s="171" t="s">
        <v>2266</v>
      </c>
      <c r="D150" s="182" t="s">
        <v>2178</v>
      </c>
      <c r="E150" s="178">
        <v>0.04</v>
      </c>
      <c r="F150" s="178">
        <v>0</v>
      </c>
      <c r="G150" s="178">
        <v>0.26</v>
      </c>
      <c r="H150" s="178">
        <v>0.04</v>
      </c>
      <c r="I150" s="178">
        <v>0</v>
      </c>
      <c r="J150" s="178">
        <v>0</v>
      </c>
      <c r="K150" s="178">
        <v>0</v>
      </c>
      <c r="L150" s="178">
        <v>0</v>
      </c>
      <c r="M150" s="178">
        <v>0</v>
      </c>
      <c r="N150" s="178">
        <v>0</v>
      </c>
      <c r="O150" s="178">
        <v>0</v>
      </c>
      <c r="P150" s="178">
        <v>0</v>
      </c>
      <c r="R150" s="179">
        <v>0.04</v>
      </c>
      <c r="S150" s="180">
        <v>0</v>
      </c>
      <c r="T150" s="180">
        <v>0.26</v>
      </c>
      <c r="U150" s="180">
        <v>0.04</v>
      </c>
      <c r="V150" s="180">
        <v>0</v>
      </c>
      <c r="W150" s="180">
        <v>0</v>
      </c>
      <c r="X150" s="180">
        <v>0</v>
      </c>
      <c r="Y150" s="181">
        <v>0</v>
      </c>
    </row>
    <row r="151" spans="1:25" ht="13.5" thickBot="1" x14ac:dyDescent="0.25">
      <c r="A151" s="1">
        <v>60</v>
      </c>
      <c r="B151" s="1">
        <v>64</v>
      </c>
      <c r="C151" s="172" t="s">
        <v>2266</v>
      </c>
      <c r="D151" s="183" t="s">
        <v>2179</v>
      </c>
      <c r="E151" s="184">
        <v>92.327096774193549</v>
      </c>
      <c r="F151" s="184">
        <v>0.26199999999999996</v>
      </c>
      <c r="G151" s="184">
        <v>5.487619047619047</v>
      </c>
      <c r="H151" s="184">
        <v>3.019285714285715</v>
      </c>
      <c r="I151" s="184">
        <v>0</v>
      </c>
      <c r="J151" s="184">
        <v>107.34727272727274</v>
      </c>
      <c r="K151" s="184">
        <v>0.87562499999999988</v>
      </c>
      <c r="L151" s="184">
        <v>1.3088720930232558</v>
      </c>
      <c r="M151" s="184">
        <v>0.39500000000000002</v>
      </c>
      <c r="N151" s="184">
        <v>0.48666666666666664</v>
      </c>
      <c r="O151" s="184">
        <v>0.19857142857142859</v>
      </c>
      <c r="P151" s="184">
        <v>0.52400000000000002</v>
      </c>
      <c r="R151" s="185">
        <v>407.29523809523812</v>
      </c>
      <c r="S151" s="186">
        <v>2.9687277119016247</v>
      </c>
      <c r="T151" s="186">
        <v>13.754666666666665</v>
      </c>
      <c r="U151" s="186">
        <v>204.56876190476189</v>
      </c>
      <c r="V151" s="186">
        <v>0</v>
      </c>
      <c r="W151" s="186">
        <v>0.79</v>
      </c>
      <c r="X151" s="186">
        <v>1.1920000000000002</v>
      </c>
      <c r="Y151" s="187">
        <v>2.114727272727273</v>
      </c>
    </row>
    <row r="152" spans="1:25" x14ac:dyDescent="0.2">
      <c r="A152" s="1">
        <v>65</v>
      </c>
      <c r="B152" s="1">
        <v>69</v>
      </c>
      <c r="C152" s="169" t="s">
        <v>2267</v>
      </c>
      <c r="D152" s="177" t="s">
        <v>2152</v>
      </c>
      <c r="E152" s="178">
        <v>2.7</v>
      </c>
      <c r="F152" s="178">
        <v>1.2E-2</v>
      </c>
      <c r="G152" s="178">
        <v>7.5009090909090901</v>
      </c>
      <c r="H152" s="178">
        <v>1.28</v>
      </c>
      <c r="I152" s="178">
        <v>0</v>
      </c>
      <c r="J152" s="178">
        <v>1</v>
      </c>
      <c r="K152" s="178">
        <v>1.04</v>
      </c>
      <c r="L152" s="178">
        <v>1.4999999999999999E-2</v>
      </c>
      <c r="M152" s="178">
        <v>1.1399999999999999</v>
      </c>
      <c r="N152" s="178">
        <v>0</v>
      </c>
      <c r="O152" s="178">
        <v>0.74333333333333329</v>
      </c>
      <c r="P152" s="178">
        <v>0</v>
      </c>
      <c r="R152" s="179">
        <v>2.7</v>
      </c>
      <c r="S152" s="180">
        <v>2.7E-2</v>
      </c>
      <c r="T152" s="180">
        <v>7.5009090909090901</v>
      </c>
      <c r="U152" s="180">
        <v>3.0233333333333334</v>
      </c>
      <c r="V152" s="180">
        <v>0</v>
      </c>
      <c r="W152" s="180">
        <v>1.1399999999999999</v>
      </c>
      <c r="X152" s="180">
        <v>0</v>
      </c>
      <c r="Y152" s="181">
        <v>1.04</v>
      </c>
    </row>
    <row r="153" spans="1:25" x14ac:dyDescent="0.2">
      <c r="A153" s="1">
        <v>65</v>
      </c>
      <c r="B153" s="1">
        <v>69</v>
      </c>
      <c r="C153" s="169" t="s">
        <v>2267</v>
      </c>
      <c r="D153" s="177" t="s">
        <v>2153</v>
      </c>
      <c r="E153" s="178">
        <v>0.35975000000000001</v>
      </c>
      <c r="F153" s="178">
        <v>5.591666666666667E-2</v>
      </c>
      <c r="G153" s="178">
        <v>8.16</v>
      </c>
      <c r="H153" s="178">
        <v>0.88</v>
      </c>
      <c r="I153" s="178">
        <v>4.0000000000000001E-3</v>
      </c>
      <c r="J153" s="178">
        <v>2.4</v>
      </c>
      <c r="K153" s="178">
        <v>0.48749999999999999</v>
      </c>
      <c r="L153" s="178">
        <v>0.29381249999999992</v>
      </c>
      <c r="M153" s="178">
        <v>0</v>
      </c>
      <c r="N153" s="178">
        <v>0.29333333333333328</v>
      </c>
      <c r="O153" s="178">
        <v>0.85</v>
      </c>
      <c r="P153" s="178">
        <v>0</v>
      </c>
      <c r="R153" s="179">
        <v>0.35975000000000001</v>
      </c>
      <c r="S153" s="180">
        <v>0.34972916666666659</v>
      </c>
      <c r="T153" s="180">
        <v>8.16</v>
      </c>
      <c r="U153" s="180">
        <v>4.13</v>
      </c>
      <c r="V153" s="180">
        <v>4.0000000000000001E-3</v>
      </c>
      <c r="W153" s="180">
        <v>0</v>
      </c>
      <c r="X153" s="180">
        <v>0.29333333333333328</v>
      </c>
      <c r="Y153" s="181">
        <v>0.48749999999999999</v>
      </c>
    </row>
    <row r="154" spans="1:25" x14ac:dyDescent="0.2">
      <c r="A154" s="1">
        <v>65</v>
      </c>
      <c r="B154" s="1">
        <v>69</v>
      </c>
      <c r="C154" s="169" t="s">
        <v>2267</v>
      </c>
      <c r="D154" s="177" t="s">
        <v>2154</v>
      </c>
      <c r="E154" s="178">
        <v>1.5283333333333331</v>
      </c>
      <c r="F154" s="178">
        <v>0</v>
      </c>
      <c r="G154" s="178">
        <v>0</v>
      </c>
      <c r="H154" s="178">
        <v>0.13666666666666669</v>
      </c>
      <c r="I154" s="178">
        <v>0</v>
      </c>
      <c r="J154" s="178">
        <v>0</v>
      </c>
      <c r="K154" s="178">
        <v>0.10500000000000001</v>
      </c>
      <c r="L154" s="178">
        <v>0.16133333333333333</v>
      </c>
      <c r="M154" s="178">
        <v>0</v>
      </c>
      <c r="N154" s="178">
        <v>0</v>
      </c>
      <c r="O154" s="178">
        <v>0</v>
      </c>
      <c r="P154" s="178">
        <v>0</v>
      </c>
      <c r="R154" s="179">
        <v>1.5283333333333331</v>
      </c>
      <c r="S154" s="180">
        <v>0.16133333333333333</v>
      </c>
      <c r="T154" s="180">
        <v>0</v>
      </c>
      <c r="U154" s="180">
        <v>0.13666666666666669</v>
      </c>
      <c r="V154" s="180">
        <v>0</v>
      </c>
      <c r="W154" s="180">
        <v>0</v>
      </c>
      <c r="X154" s="180">
        <v>0</v>
      </c>
      <c r="Y154" s="181">
        <v>0.10500000000000001</v>
      </c>
    </row>
    <row r="155" spans="1:25" x14ac:dyDescent="0.2">
      <c r="A155" s="1">
        <v>65</v>
      </c>
      <c r="B155" s="1">
        <v>69</v>
      </c>
      <c r="C155" s="169" t="s">
        <v>2267</v>
      </c>
      <c r="D155" s="177" t="s">
        <v>2155</v>
      </c>
      <c r="E155" s="178">
        <v>176.2</v>
      </c>
      <c r="F155" s="178">
        <v>0</v>
      </c>
      <c r="G155" s="178">
        <v>0</v>
      </c>
      <c r="H155" s="178">
        <v>20</v>
      </c>
      <c r="I155" s="178">
        <v>0</v>
      </c>
      <c r="J155" s="178">
        <v>0</v>
      </c>
      <c r="K155" s="178">
        <v>0</v>
      </c>
      <c r="L155" s="178">
        <v>0</v>
      </c>
      <c r="M155" s="178">
        <v>0</v>
      </c>
      <c r="N155" s="178">
        <v>0</v>
      </c>
      <c r="O155" s="178">
        <v>0</v>
      </c>
      <c r="P155" s="178">
        <v>0</v>
      </c>
      <c r="R155" s="179">
        <v>176.2</v>
      </c>
      <c r="S155" s="180">
        <v>0</v>
      </c>
      <c r="T155" s="180">
        <v>0</v>
      </c>
      <c r="U155" s="180">
        <v>20</v>
      </c>
      <c r="V155" s="180">
        <v>0</v>
      </c>
      <c r="W155" s="180">
        <v>0</v>
      </c>
      <c r="X155" s="180">
        <v>0</v>
      </c>
      <c r="Y155" s="181">
        <v>0</v>
      </c>
    </row>
    <row r="156" spans="1:25" x14ac:dyDescent="0.2">
      <c r="A156" s="1">
        <v>65</v>
      </c>
      <c r="B156" s="1">
        <v>69</v>
      </c>
      <c r="C156" s="171" t="s">
        <v>2267</v>
      </c>
      <c r="D156" s="182" t="s">
        <v>2178</v>
      </c>
      <c r="E156" s="178">
        <v>0</v>
      </c>
      <c r="F156" s="178">
        <v>0</v>
      </c>
      <c r="G156" s="178">
        <v>0</v>
      </c>
      <c r="H156" s="178">
        <v>0</v>
      </c>
      <c r="I156" s="178">
        <v>0</v>
      </c>
      <c r="J156" s="178">
        <v>0</v>
      </c>
      <c r="K156" s="178">
        <v>0</v>
      </c>
      <c r="L156" s="178">
        <v>10.199999999999999</v>
      </c>
      <c r="M156" s="178">
        <v>0</v>
      </c>
      <c r="N156" s="178">
        <v>0</v>
      </c>
      <c r="O156" s="178">
        <v>0</v>
      </c>
      <c r="P156" s="178">
        <v>0</v>
      </c>
      <c r="R156" s="179">
        <v>0</v>
      </c>
      <c r="S156" s="180">
        <v>10.199999999999999</v>
      </c>
      <c r="T156" s="180">
        <v>0</v>
      </c>
      <c r="U156" s="180">
        <v>0</v>
      </c>
      <c r="V156" s="180">
        <v>0</v>
      </c>
      <c r="W156" s="180">
        <v>0</v>
      </c>
      <c r="X156" s="180">
        <v>0</v>
      </c>
      <c r="Y156" s="181">
        <v>0</v>
      </c>
    </row>
    <row r="157" spans="1:25" ht="13.5" thickBot="1" x14ac:dyDescent="0.25">
      <c r="A157" s="1">
        <v>65</v>
      </c>
      <c r="B157" s="1">
        <v>69</v>
      </c>
      <c r="C157" s="172" t="s">
        <v>2267</v>
      </c>
      <c r="D157" s="183" t="s">
        <v>2179</v>
      </c>
      <c r="E157" s="184">
        <v>66.689499999999995</v>
      </c>
      <c r="F157" s="184">
        <v>4.0611111111111119E-2</v>
      </c>
      <c r="G157" s="184">
        <v>7.6766666666666667</v>
      </c>
      <c r="H157" s="184">
        <v>2.1126666666666667</v>
      </c>
      <c r="I157" s="184">
        <v>4.0000000000000001E-3</v>
      </c>
      <c r="J157" s="184">
        <v>1.7</v>
      </c>
      <c r="K157" s="184">
        <v>0.64687499999999998</v>
      </c>
      <c r="L157" s="184">
        <v>0.51783333333333326</v>
      </c>
      <c r="M157" s="184">
        <v>1.1399999999999999</v>
      </c>
      <c r="N157" s="184">
        <v>0.29333333333333328</v>
      </c>
      <c r="O157" s="184">
        <v>0.78599999999999992</v>
      </c>
      <c r="P157" s="184">
        <v>0</v>
      </c>
      <c r="R157" s="185">
        <v>180.78808333333333</v>
      </c>
      <c r="S157" s="186">
        <v>10.7380625</v>
      </c>
      <c r="T157" s="186">
        <v>15.66090909090909</v>
      </c>
      <c r="U157" s="186">
        <v>27.29</v>
      </c>
      <c r="V157" s="186">
        <v>4.0000000000000001E-3</v>
      </c>
      <c r="W157" s="186">
        <v>1.1399999999999999</v>
      </c>
      <c r="X157" s="186">
        <v>0.29333333333333328</v>
      </c>
      <c r="Y157" s="187">
        <v>1.6325000000000001</v>
      </c>
    </row>
    <row r="158" spans="1:25" x14ac:dyDescent="0.2">
      <c r="A158" s="1">
        <v>70</v>
      </c>
      <c r="B158" s="1" t="s">
        <v>2180</v>
      </c>
      <c r="C158" s="169" t="s">
        <v>2268</v>
      </c>
      <c r="D158" s="177" t="s">
        <v>2152</v>
      </c>
      <c r="E158" s="178">
        <v>0</v>
      </c>
      <c r="F158" s="178">
        <v>0</v>
      </c>
      <c r="G158" s="178">
        <v>0</v>
      </c>
      <c r="H158" s="178">
        <v>0</v>
      </c>
      <c r="I158" s="178">
        <v>0</v>
      </c>
      <c r="J158" s="178">
        <v>0</v>
      </c>
      <c r="K158" s="178">
        <v>0</v>
      </c>
      <c r="L158" s="178">
        <v>0</v>
      </c>
      <c r="M158" s="178">
        <v>0</v>
      </c>
      <c r="N158" s="178">
        <v>0</v>
      </c>
      <c r="O158" s="178">
        <v>0</v>
      </c>
      <c r="P158" s="178">
        <v>0</v>
      </c>
      <c r="R158" s="179">
        <v>0</v>
      </c>
      <c r="S158" s="180">
        <v>0</v>
      </c>
      <c r="T158" s="180">
        <v>0</v>
      </c>
      <c r="U158" s="180">
        <v>0</v>
      </c>
      <c r="V158" s="180">
        <v>0</v>
      </c>
      <c r="W158" s="180">
        <v>0</v>
      </c>
      <c r="X158" s="180">
        <v>0</v>
      </c>
      <c r="Y158" s="181">
        <v>0</v>
      </c>
    </row>
    <row r="159" spans="1:25" x14ac:dyDescent="0.2">
      <c r="A159" s="1">
        <v>70</v>
      </c>
      <c r="B159" s="1" t="s">
        <v>2180</v>
      </c>
      <c r="C159" s="169" t="s">
        <v>2268</v>
      </c>
      <c r="D159" s="177" t="s">
        <v>2153</v>
      </c>
      <c r="E159" s="178">
        <v>0</v>
      </c>
      <c r="F159" s="178">
        <v>0</v>
      </c>
      <c r="G159" s="178">
        <v>0</v>
      </c>
      <c r="H159" s="178">
        <v>0</v>
      </c>
      <c r="I159" s="178">
        <v>0</v>
      </c>
      <c r="J159" s="178">
        <v>0</v>
      </c>
      <c r="K159" s="178">
        <v>0</v>
      </c>
      <c r="L159" s="178">
        <v>0</v>
      </c>
      <c r="M159" s="178">
        <v>0</v>
      </c>
      <c r="N159" s="178">
        <v>0</v>
      </c>
      <c r="O159" s="178">
        <v>0</v>
      </c>
      <c r="P159" s="178">
        <v>0</v>
      </c>
      <c r="R159" s="179">
        <v>0</v>
      </c>
      <c r="S159" s="180">
        <v>0</v>
      </c>
      <c r="T159" s="180">
        <v>0</v>
      </c>
      <c r="U159" s="180">
        <v>0</v>
      </c>
      <c r="V159" s="180">
        <v>0</v>
      </c>
      <c r="W159" s="180">
        <v>0</v>
      </c>
      <c r="X159" s="180">
        <v>0</v>
      </c>
      <c r="Y159" s="181">
        <v>0</v>
      </c>
    </row>
    <row r="160" spans="1:25" x14ac:dyDescent="0.2">
      <c r="A160" s="1">
        <v>70</v>
      </c>
      <c r="B160" s="1" t="s">
        <v>2180</v>
      </c>
      <c r="C160" s="169" t="s">
        <v>2268</v>
      </c>
      <c r="D160" s="177" t="s">
        <v>2154</v>
      </c>
      <c r="E160" s="178">
        <v>0</v>
      </c>
      <c r="F160" s="178">
        <v>0</v>
      </c>
      <c r="G160" s="178">
        <v>0</v>
      </c>
      <c r="H160" s="178">
        <v>0</v>
      </c>
      <c r="I160" s="178">
        <v>0</v>
      </c>
      <c r="J160" s="178">
        <v>0</v>
      </c>
      <c r="K160" s="178">
        <v>0</v>
      </c>
      <c r="L160" s="178">
        <v>0</v>
      </c>
      <c r="M160" s="178">
        <v>0</v>
      </c>
      <c r="N160" s="178">
        <v>0</v>
      </c>
      <c r="O160" s="178">
        <v>0</v>
      </c>
      <c r="P160" s="178">
        <v>0</v>
      </c>
      <c r="R160" s="179">
        <v>0</v>
      </c>
      <c r="S160" s="180">
        <v>0</v>
      </c>
      <c r="T160" s="180">
        <v>0</v>
      </c>
      <c r="U160" s="180">
        <v>0</v>
      </c>
      <c r="V160" s="180">
        <v>0</v>
      </c>
      <c r="W160" s="180">
        <v>0</v>
      </c>
      <c r="X160" s="180">
        <v>0</v>
      </c>
      <c r="Y160" s="181">
        <v>0</v>
      </c>
    </row>
    <row r="161" spans="1:25" x14ac:dyDescent="0.2">
      <c r="A161" s="1">
        <v>70</v>
      </c>
      <c r="B161" s="1" t="s">
        <v>2180</v>
      </c>
      <c r="C161" s="169" t="s">
        <v>2268</v>
      </c>
      <c r="D161" s="177" t="s">
        <v>2155</v>
      </c>
      <c r="E161" s="178">
        <v>0</v>
      </c>
      <c r="F161" s="178">
        <v>0</v>
      </c>
      <c r="G161" s="178">
        <v>0</v>
      </c>
      <c r="H161" s="178">
        <v>0</v>
      </c>
      <c r="I161" s="178">
        <v>0</v>
      </c>
      <c r="J161" s="178">
        <v>0</v>
      </c>
      <c r="K161" s="178">
        <v>0</v>
      </c>
      <c r="L161" s="178">
        <v>0</v>
      </c>
      <c r="M161" s="178">
        <v>0</v>
      </c>
      <c r="N161" s="178">
        <v>0</v>
      </c>
      <c r="O161" s="178">
        <v>0</v>
      </c>
      <c r="P161" s="178">
        <v>0</v>
      </c>
      <c r="R161" s="179">
        <v>0</v>
      </c>
      <c r="S161" s="180">
        <v>0</v>
      </c>
      <c r="T161" s="180">
        <v>0</v>
      </c>
      <c r="U161" s="180">
        <v>0</v>
      </c>
      <c r="V161" s="180">
        <v>0</v>
      </c>
      <c r="W161" s="180">
        <v>0</v>
      </c>
      <c r="X161" s="180">
        <v>0</v>
      </c>
      <c r="Y161" s="181">
        <v>0</v>
      </c>
    </row>
    <row r="162" spans="1:25" x14ac:dyDescent="0.2">
      <c r="A162" s="1">
        <v>70</v>
      </c>
      <c r="B162" s="1" t="s">
        <v>2180</v>
      </c>
      <c r="C162" s="171" t="s">
        <v>2268</v>
      </c>
      <c r="D162" s="182" t="s">
        <v>2178</v>
      </c>
      <c r="E162" s="178">
        <v>0</v>
      </c>
      <c r="F162" s="178">
        <v>0</v>
      </c>
      <c r="G162" s="178">
        <v>0</v>
      </c>
      <c r="H162" s="178">
        <v>0</v>
      </c>
      <c r="I162" s="178">
        <v>0</v>
      </c>
      <c r="J162" s="178">
        <v>0</v>
      </c>
      <c r="K162" s="178">
        <v>0</v>
      </c>
      <c r="L162" s="178">
        <v>0</v>
      </c>
      <c r="M162" s="178">
        <v>0</v>
      </c>
      <c r="N162" s="178">
        <v>0</v>
      </c>
      <c r="O162" s="178">
        <v>0</v>
      </c>
      <c r="P162" s="178">
        <v>0</v>
      </c>
      <c r="R162" s="179">
        <v>0</v>
      </c>
      <c r="S162" s="180">
        <v>0</v>
      </c>
      <c r="T162" s="180">
        <v>0</v>
      </c>
      <c r="U162" s="180">
        <v>0</v>
      </c>
      <c r="V162" s="180">
        <v>0</v>
      </c>
      <c r="W162" s="180">
        <v>0</v>
      </c>
      <c r="X162" s="180">
        <v>0</v>
      </c>
      <c r="Y162" s="181">
        <v>0</v>
      </c>
    </row>
    <row r="163" spans="1:25" ht="13.5" thickBot="1" x14ac:dyDescent="0.25">
      <c r="A163" s="1">
        <v>70</v>
      </c>
      <c r="B163" s="1" t="s">
        <v>2180</v>
      </c>
      <c r="C163" s="172" t="s">
        <v>2268</v>
      </c>
      <c r="D163" s="183" t="s">
        <v>2179</v>
      </c>
      <c r="E163" s="184">
        <v>0</v>
      </c>
      <c r="F163" s="184">
        <v>0</v>
      </c>
      <c r="G163" s="184">
        <v>0</v>
      </c>
      <c r="H163" s="184">
        <v>0</v>
      </c>
      <c r="I163" s="184">
        <v>0</v>
      </c>
      <c r="J163" s="184">
        <v>0</v>
      </c>
      <c r="K163" s="184">
        <v>0</v>
      </c>
      <c r="L163" s="184">
        <v>0</v>
      </c>
      <c r="M163" s="184">
        <v>0</v>
      </c>
      <c r="N163" s="184">
        <v>0</v>
      </c>
      <c r="O163" s="184">
        <v>0</v>
      </c>
      <c r="P163" s="184">
        <v>0</v>
      </c>
      <c r="R163" s="185">
        <v>0</v>
      </c>
      <c r="S163" s="186">
        <v>0</v>
      </c>
      <c r="T163" s="186">
        <v>0</v>
      </c>
      <c r="U163" s="186">
        <v>0</v>
      </c>
      <c r="V163" s="186">
        <v>0</v>
      </c>
      <c r="W163" s="186">
        <v>0</v>
      </c>
      <c r="X163" s="186">
        <v>0</v>
      </c>
      <c r="Y163" s="187">
        <v>0</v>
      </c>
    </row>
    <row r="165" spans="1:25" s="155" customFormat="1" x14ac:dyDescent="0.2">
      <c r="C165" s="155" t="s">
        <v>2096</v>
      </c>
    </row>
    <row r="166" spans="1:25" s="188" customFormat="1" x14ac:dyDescent="0.2">
      <c r="C166" s="189" t="s">
        <v>2185</v>
      </c>
      <c r="D166" s="157"/>
      <c r="E166" s="156" t="s">
        <v>2119</v>
      </c>
      <c r="F166" s="158"/>
      <c r="G166" s="157"/>
      <c r="H166" s="156" t="s">
        <v>2163</v>
      </c>
      <c r="I166" s="157"/>
    </row>
    <row r="167" spans="1:25" x14ac:dyDescent="0.2">
      <c r="C167" s="159" t="s">
        <v>2025</v>
      </c>
      <c r="D167" s="160"/>
      <c r="E167" s="159"/>
      <c r="F167" s="161"/>
      <c r="G167" s="160"/>
      <c r="H167" s="159"/>
      <c r="I167" s="160"/>
    </row>
    <row r="168" spans="1:25" x14ac:dyDescent="0.2">
      <c r="C168" s="159" t="s">
        <v>2034</v>
      </c>
      <c r="D168" s="160"/>
      <c r="E168" s="159" t="s">
        <v>2033</v>
      </c>
      <c r="F168" s="161"/>
      <c r="G168" s="160"/>
      <c r="H168" s="159"/>
      <c r="I168" s="160"/>
    </row>
    <row r="169" spans="1:25" x14ac:dyDescent="0.2">
      <c r="C169" s="159" t="s">
        <v>2026</v>
      </c>
      <c r="D169" s="160"/>
      <c r="E169" s="159" t="s">
        <v>2026</v>
      </c>
      <c r="F169" s="161"/>
      <c r="G169" s="160"/>
      <c r="H169" s="159" t="s">
        <v>2032</v>
      </c>
      <c r="I169" s="160"/>
    </row>
    <row r="170" spans="1:25" x14ac:dyDescent="0.2">
      <c r="C170" s="159" t="s">
        <v>2028</v>
      </c>
      <c r="D170" s="160"/>
      <c r="E170" s="159" t="s">
        <v>2186</v>
      </c>
      <c r="F170" s="161"/>
      <c r="G170" s="160"/>
      <c r="H170" s="159" t="s">
        <v>2186</v>
      </c>
      <c r="I170" s="160"/>
    </row>
    <row r="171" spans="1:25" x14ac:dyDescent="0.2">
      <c r="C171" s="159" t="s">
        <v>2027</v>
      </c>
      <c r="D171" s="160"/>
      <c r="E171" s="159" t="s">
        <v>2036</v>
      </c>
      <c r="F171" s="161"/>
      <c r="G171" s="160"/>
      <c r="H171" s="159" t="s">
        <v>2187</v>
      </c>
      <c r="I171" s="160"/>
    </row>
    <row r="172" spans="1:25" x14ac:dyDescent="0.2">
      <c r="C172" s="159" t="s">
        <v>2030</v>
      </c>
      <c r="D172" s="160"/>
      <c r="E172" s="159" t="s">
        <v>2037</v>
      </c>
      <c r="F172" s="161"/>
      <c r="G172" s="160"/>
      <c r="H172" s="159" t="s">
        <v>2188</v>
      </c>
      <c r="I172" s="160"/>
    </row>
    <row r="173" spans="1:25" x14ac:dyDescent="0.2">
      <c r="C173" s="159" t="s">
        <v>2103</v>
      </c>
      <c r="D173" s="160"/>
      <c r="E173" s="159" t="s">
        <v>2107</v>
      </c>
      <c r="F173" s="161"/>
      <c r="G173" s="160"/>
      <c r="H173" s="159" t="s">
        <v>2032</v>
      </c>
      <c r="I173" s="160"/>
    </row>
    <row r="174" spans="1:25" x14ac:dyDescent="0.2">
      <c r="C174" s="159" t="s">
        <v>2104</v>
      </c>
      <c r="D174" s="160"/>
      <c r="E174" s="159" t="s">
        <v>2104</v>
      </c>
      <c r="F174" s="161"/>
      <c r="G174" s="160"/>
      <c r="H174" s="159" t="s">
        <v>2187</v>
      </c>
      <c r="I174" s="160"/>
    </row>
    <row r="175" spans="1:25" x14ac:dyDescent="0.2">
      <c r="C175" s="159" t="s">
        <v>2035</v>
      </c>
      <c r="D175" s="160"/>
      <c r="E175" s="159" t="s">
        <v>2035</v>
      </c>
      <c r="F175" s="161"/>
      <c r="G175" s="160"/>
      <c r="H175" s="159" t="s">
        <v>2188</v>
      </c>
      <c r="I175" s="160"/>
    </row>
    <row r="176" spans="1:25" x14ac:dyDescent="0.2">
      <c r="C176" s="159" t="s">
        <v>1196</v>
      </c>
      <c r="D176" s="160"/>
      <c r="E176" s="159" t="s">
        <v>2108</v>
      </c>
      <c r="F176" s="161"/>
      <c r="G176" s="160"/>
      <c r="H176" s="159"/>
      <c r="I176" s="160"/>
    </row>
    <row r="177" spans="1:25" x14ac:dyDescent="0.2">
      <c r="C177" s="159" t="s">
        <v>2105</v>
      </c>
      <c r="D177" s="160"/>
      <c r="E177" s="159" t="s">
        <v>2031</v>
      </c>
      <c r="F177" s="161"/>
      <c r="G177" s="160"/>
      <c r="H177" s="159"/>
      <c r="I177" s="160"/>
    </row>
    <row r="179" spans="1:25" s="155" customFormat="1" x14ac:dyDescent="0.2">
      <c r="C179" s="155" t="s">
        <v>2189</v>
      </c>
      <c r="R179" s="155" t="s">
        <v>2189</v>
      </c>
    </row>
    <row r="180" spans="1:25" s="188" customFormat="1" ht="13.5" thickBot="1" x14ac:dyDescent="0.25">
      <c r="C180" s="135" t="s">
        <v>2190</v>
      </c>
      <c r="E180" s="134"/>
      <c r="F180" s="134"/>
      <c r="G180" s="134"/>
      <c r="H180" s="134"/>
      <c r="I180" s="134"/>
      <c r="J180" s="134"/>
      <c r="K180" s="134"/>
      <c r="L180" s="134"/>
      <c r="M180" s="134"/>
      <c r="N180" s="134"/>
      <c r="O180" s="134"/>
      <c r="P180" s="134"/>
      <c r="R180" s="135" t="s">
        <v>2190</v>
      </c>
    </row>
    <row r="181" spans="1:25" ht="27.75" customHeight="1" thickBot="1" x14ac:dyDescent="0.25">
      <c r="A181" s="1" t="s">
        <v>2175</v>
      </c>
      <c r="B181" s="1" t="s">
        <v>2176</v>
      </c>
      <c r="C181" s="190" t="s">
        <v>2177</v>
      </c>
      <c r="D181" s="191" t="s">
        <v>2029</v>
      </c>
      <c r="E181" s="192" t="s">
        <v>2017</v>
      </c>
      <c r="F181" s="192" t="s">
        <v>2014</v>
      </c>
      <c r="G181" s="192" t="s">
        <v>2167</v>
      </c>
      <c r="H181" s="192" t="s">
        <v>2018</v>
      </c>
      <c r="I181" s="192" t="s">
        <v>2023</v>
      </c>
      <c r="J181" s="192" t="s">
        <v>2019</v>
      </c>
      <c r="K181" s="192" t="s">
        <v>2170</v>
      </c>
      <c r="L181" s="192" t="s">
        <v>2024</v>
      </c>
      <c r="M181" s="192" t="s">
        <v>2021</v>
      </c>
      <c r="N181" s="192" t="s">
        <v>2171</v>
      </c>
      <c r="O181" s="193" t="s">
        <v>2020</v>
      </c>
      <c r="P181" s="194" t="s">
        <v>2022</v>
      </c>
      <c r="R181" s="176" t="s">
        <v>2120</v>
      </c>
      <c r="S181" s="167" t="s">
        <v>2024</v>
      </c>
      <c r="T181" s="167" t="s">
        <v>2121</v>
      </c>
      <c r="U181" s="167" t="s">
        <v>2122</v>
      </c>
      <c r="V181" s="167" t="s">
        <v>2123</v>
      </c>
      <c r="W181" s="167" t="s">
        <v>2021</v>
      </c>
      <c r="X181" s="167" t="s">
        <v>2124</v>
      </c>
      <c r="Y181" s="168" t="s">
        <v>2016</v>
      </c>
    </row>
    <row r="182" spans="1:25" x14ac:dyDescent="0.2">
      <c r="A182" s="1">
        <v>0</v>
      </c>
      <c r="B182" s="1">
        <v>44</v>
      </c>
      <c r="C182" s="195" t="s">
        <v>2262</v>
      </c>
      <c r="D182" s="195" t="s">
        <v>2025</v>
      </c>
      <c r="E182" s="196">
        <v>0</v>
      </c>
      <c r="F182" s="196">
        <v>5</v>
      </c>
      <c r="G182" s="196">
        <v>0</v>
      </c>
      <c r="H182" s="196">
        <v>0</v>
      </c>
      <c r="I182" s="196">
        <v>0</v>
      </c>
      <c r="J182" s="196">
        <v>0</v>
      </c>
      <c r="K182" s="196">
        <v>0</v>
      </c>
      <c r="L182" s="196">
        <v>5</v>
      </c>
      <c r="M182" s="196">
        <v>0</v>
      </c>
      <c r="N182" s="196">
        <v>0</v>
      </c>
      <c r="O182" s="196">
        <v>0</v>
      </c>
      <c r="P182" s="197">
        <v>0</v>
      </c>
      <c r="R182" s="198">
        <v>0</v>
      </c>
      <c r="S182" s="196">
        <v>10</v>
      </c>
      <c r="T182" s="196">
        <v>0</v>
      </c>
      <c r="U182" s="196">
        <v>0</v>
      </c>
      <c r="V182" s="196">
        <v>0</v>
      </c>
      <c r="W182" s="196">
        <v>0</v>
      </c>
      <c r="X182" s="196">
        <v>0</v>
      </c>
      <c r="Y182" s="197">
        <v>0</v>
      </c>
    </row>
    <row r="183" spans="1:25" x14ac:dyDescent="0.2">
      <c r="A183" s="1">
        <v>0</v>
      </c>
      <c r="B183" s="1">
        <v>44</v>
      </c>
      <c r="C183" s="199" t="s">
        <v>2262</v>
      </c>
      <c r="D183" s="199" t="s">
        <v>2034</v>
      </c>
      <c r="E183" s="105">
        <v>0</v>
      </c>
      <c r="F183" s="105">
        <v>0</v>
      </c>
      <c r="G183" s="105">
        <v>0</v>
      </c>
      <c r="H183" s="105">
        <v>0</v>
      </c>
      <c r="I183" s="105">
        <v>0</v>
      </c>
      <c r="J183" s="105">
        <v>0</v>
      </c>
      <c r="K183" s="105">
        <v>0</v>
      </c>
      <c r="L183" s="105">
        <v>0</v>
      </c>
      <c r="M183" s="105">
        <v>0</v>
      </c>
      <c r="N183" s="105">
        <v>0</v>
      </c>
      <c r="O183" s="105">
        <v>0</v>
      </c>
      <c r="P183" s="200">
        <v>0</v>
      </c>
      <c r="R183" s="201">
        <v>0</v>
      </c>
      <c r="S183" s="105">
        <v>0</v>
      </c>
      <c r="T183" s="105">
        <v>0</v>
      </c>
      <c r="U183" s="105">
        <v>0</v>
      </c>
      <c r="V183" s="105">
        <v>0</v>
      </c>
      <c r="W183" s="105">
        <v>0</v>
      </c>
      <c r="X183" s="105">
        <v>0</v>
      </c>
      <c r="Y183" s="200">
        <v>0</v>
      </c>
    </row>
    <row r="184" spans="1:25" x14ac:dyDescent="0.2">
      <c r="A184" s="1">
        <v>0</v>
      </c>
      <c r="B184" s="1">
        <v>44</v>
      </c>
      <c r="C184" s="202" t="s">
        <v>2262</v>
      </c>
      <c r="D184" s="202" t="s">
        <v>2026</v>
      </c>
      <c r="E184" s="4">
        <v>0</v>
      </c>
      <c r="F184" s="4">
        <v>3</v>
      </c>
      <c r="G184" s="4">
        <v>0</v>
      </c>
      <c r="H184" s="4">
        <v>0</v>
      </c>
      <c r="I184" s="4">
        <v>0</v>
      </c>
      <c r="J184" s="4">
        <v>0</v>
      </c>
      <c r="K184" s="4">
        <v>0</v>
      </c>
      <c r="L184" s="4">
        <v>2</v>
      </c>
      <c r="M184" s="4">
        <v>0</v>
      </c>
      <c r="N184" s="4">
        <v>0</v>
      </c>
      <c r="O184" s="4">
        <v>0</v>
      </c>
      <c r="P184" s="170">
        <v>0</v>
      </c>
      <c r="R184" s="203">
        <v>0</v>
      </c>
      <c r="S184" s="4">
        <v>5</v>
      </c>
      <c r="T184" s="4">
        <v>0</v>
      </c>
      <c r="U184" s="4">
        <v>0</v>
      </c>
      <c r="V184" s="4">
        <v>0</v>
      </c>
      <c r="W184" s="4">
        <v>0</v>
      </c>
      <c r="X184" s="4">
        <v>0</v>
      </c>
      <c r="Y184" s="170">
        <v>0</v>
      </c>
    </row>
    <row r="185" spans="1:25" x14ac:dyDescent="0.2">
      <c r="A185" s="1">
        <v>0</v>
      </c>
      <c r="B185" s="1">
        <v>44</v>
      </c>
      <c r="C185" s="202" t="s">
        <v>2262</v>
      </c>
      <c r="D185" s="202" t="s">
        <v>2028</v>
      </c>
      <c r="E185" s="4">
        <v>0</v>
      </c>
      <c r="F185" s="4">
        <v>0</v>
      </c>
      <c r="G185" s="4">
        <v>0</v>
      </c>
      <c r="H185" s="4">
        <v>0</v>
      </c>
      <c r="I185" s="4">
        <v>0</v>
      </c>
      <c r="J185" s="4">
        <v>0</v>
      </c>
      <c r="K185" s="4">
        <v>0</v>
      </c>
      <c r="L185" s="4">
        <v>1</v>
      </c>
      <c r="M185" s="4">
        <v>0</v>
      </c>
      <c r="N185" s="4">
        <v>0</v>
      </c>
      <c r="O185" s="4">
        <v>0</v>
      </c>
      <c r="P185" s="170">
        <v>0</v>
      </c>
      <c r="R185" s="203">
        <v>0</v>
      </c>
      <c r="S185" s="4">
        <v>1</v>
      </c>
      <c r="T185" s="4">
        <v>0</v>
      </c>
      <c r="U185" s="4">
        <v>0</v>
      </c>
      <c r="V185" s="4">
        <v>0</v>
      </c>
      <c r="W185" s="4">
        <v>0</v>
      </c>
      <c r="X185" s="4">
        <v>0</v>
      </c>
      <c r="Y185" s="170">
        <v>0</v>
      </c>
    </row>
    <row r="186" spans="1:25" x14ac:dyDescent="0.2">
      <c r="A186" s="1">
        <v>0</v>
      </c>
      <c r="B186" s="1">
        <v>44</v>
      </c>
      <c r="C186" s="202" t="s">
        <v>2262</v>
      </c>
      <c r="D186" s="202" t="s">
        <v>2027</v>
      </c>
      <c r="E186" s="4">
        <v>2</v>
      </c>
      <c r="F186" s="4">
        <v>10</v>
      </c>
      <c r="G186" s="4">
        <v>0</v>
      </c>
      <c r="H186" s="4">
        <v>1</v>
      </c>
      <c r="I186" s="4">
        <v>0</v>
      </c>
      <c r="J186" s="4">
        <v>0</v>
      </c>
      <c r="K186" s="4">
        <v>0</v>
      </c>
      <c r="L186" s="4">
        <v>5</v>
      </c>
      <c r="M186" s="4">
        <v>0</v>
      </c>
      <c r="N186" s="4">
        <v>0</v>
      </c>
      <c r="O186" s="4">
        <v>0</v>
      </c>
      <c r="P186" s="170">
        <v>0</v>
      </c>
      <c r="R186" s="203">
        <v>2</v>
      </c>
      <c r="S186" s="4">
        <v>15</v>
      </c>
      <c r="T186" s="4">
        <v>0</v>
      </c>
      <c r="U186" s="4">
        <v>1</v>
      </c>
      <c r="V186" s="4">
        <v>0</v>
      </c>
      <c r="W186" s="4">
        <v>0</v>
      </c>
      <c r="X186" s="4">
        <v>0</v>
      </c>
      <c r="Y186" s="170">
        <v>0</v>
      </c>
    </row>
    <row r="187" spans="1:25" x14ac:dyDescent="0.2">
      <c r="A187" s="1">
        <v>0</v>
      </c>
      <c r="B187" s="1">
        <v>44</v>
      </c>
      <c r="C187" s="202" t="s">
        <v>2262</v>
      </c>
      <c r="D187" s="202" t="s">
        <v>2030</v>
      </c>
      <c r="E187" s="4">
        <v>0</v>
      </c>
      <c r="F187" s="4">
        <v>1</v>
      </c>
      <c r="G187" s="4">
        <v>0</v>
      </c>
      <c r="H187" s="4">
        <v>0</v>
      </c>
      <c r="I187" s="4">
        <v>0</v>
      </c>
      <c r="J187" s="4">
        <v>0</v>
      </c>
      <c r="K187" s="4">
        <v>0</v>
      </c>
      <c r="L187" s="4">
        <v>0</v>
      </c>
      <c r="M187" s="4">
        <v>0</v>
      </c>
      <c r="N187" s="4">
        <v>0</v>
      </c>
      <c r="O187" s="4">
        <v>0</v>
      </c>
      <c r="P187" s="170">
        <v>0</v>
      </c>
      <c r="R187" s="203">
        <v>0</v>
      </c>
      <c r="S187" s="4">
        <v>1</v>
      </c>
      <c r="T187" s="4">
        <v>0</v>
      </c>
      <c r="U187" s="4">
        <v>0</v>
      </c>
      <c r="V187" s="4">
        <v>0</v>
      </c>
      <c r="W187" s="4">
        <v>0</v>
      </c>
      <c r="X187" s="4">
        <v>0</v>
      </c>
      <c r="Y187" s="170">
        <v>0</v>
      </c>
    </row>
    <row r="188" spans="1:25" x14ac:dyDescent="0.2">
      <c r="A188" s="1">
        <v>0</v>
      </c>
      <c r="B188" s="1">
        <v>44</v>
      </c>
      <c r="C188" s="202" t="s">
        <v>2262</v>
      </c>
      <c r="D188" s="202" t="s">
        <v>2103</v>
      </c>
      <c r="E188" s="4">
        <v>0</v>
      </c>
      <c r="F188" s="4">
        <v>0</v>
      </c>
      <c r="G188" s="4">
        <v>0</v>
      </c>
      <c r="H188" s="4">
        <v>0</v>
      </c>
      <c r="I188" s="4">
        <v>0</v>
      </c>
      <c r="J188" s="4">
        <v>0</v>
      </c>
      <c r="K188" s="4">
        <v>0</v>
      </c>
      <c r="L188" s="4">
        <v>0</v>
      </c>
      <c r="M188" s="4">
        <v>0</v>
      </c>
      <c r="N188" s="4">
        <v>0</v>
      </c>
      <c r="O188" s="4">
        <v>0</v>
      </c>
      <c r="P188" s="170">
        <v>0</v>
      </c>
      <c r="R188" s="203">
        <v>0</v>
      </c>
      <c r="S188" s="4">
        <v>0</v>
      </c>
      <c r="T188" s="4">
        <v>0</v>
      </c>
      <c r="U188" s="4">
        <v>0</v>
      </c>
      <c r="V188" s="4">
        <v>0</v>
      </c>
      <c r="W188" s="4">
        <v>0</v>
      </c>
      <c r="X188" s="4">
        <v>0</v>
      </c>
      <c r="Y188" s="170">
        <v>0</v>
      </c>
    </row>
    <row r="189" spans="1:25" x14ac:dyDescent="0.2">
      <c r="A189" s="1">
        <v>0</v>
      </c>
      <c r="B189" s="1">
        <v>44</v>
      </c>
      <c r="C189" s="202" t="s">
        <v>2262</v>
      </c>
      <c r="D189" s="202" t="s">
        <v>2104</v>
      </c>
      <c r="E189" s="4">
        <v>0</v>
      </c>
      <c r="F189" s="4">
        <v>0</v>
      </c>
      <c r="G189" s="4">
        <v>0</v>
      </c>
      <c r="H189" s="4">
        <v>0</v>
      </c>
      <c r="I189" s="4">
        <v>0</v>
      </c>
      <c r="J189" s="4">
        <v>0</v>
      </c>
      <c r="K189" s="4">
        <v>0</v>
      </c>
      <c r="L189" s="4">
        <v>0</v>
      </c>
      <c r="M189" s="4">
        <v>0</v>
      </c>
      <c r="N189" s="4">
        <v>0</v>
      </c>
      <c r="O189" s="4">
        <v>0</v>
      </c>
      <c r="P189" s="170">
        <v>0</v>
      </c>
      <c r="R189" s="203">
        <v>0</v>
      </c>
      <c r="S189" s="4">
        <v>0</v>
      </c>
      <c r="T189" s="4">
        <v>0</v>
      </c>
      <c r="U189" s="4">
        <v>0</v>
      </c>
      <c r="V189" s="4">
        <v>0</v>
      </c>
      <c r="W189" s="4">
        <v>0</v>
      </c>
      <c r="X189" s="4">
        <v>0</v>
      </c>
      <c r="Y189" s="170">
        <v>0</v>
      </c>
    </row>
    <row r="190" spans="1:25" x14ac:dyDescent="0.2">
      <c r="A190" s="1">
        <v>0</v>
      </c>
      <c r="B190" s="1">
        <v>44</v>
      </c>
      <c r="C190" s="202" t="s">
        <v>2262</v>
      </c>
      <c r="D190" s="202" t="s">
        <v>2035</v>
      </c>
      <c r="E190" s="4">
        <v>0</v>
      </c>
      <c r="F190" s="4">
        <v>0</v>
      </c>
      <c r="G190" s="4">
        <v>0</v>
      </c>
      <c r="H190" s="4">
        <v>0</v>
      </c>
      <c r="I190" s="4">
        <v>0</v>
      </c>
      <c r="J190" s="4">
        <v>0</v>
      </c>
      <c r="K190" s="4">
        <v>0</v>
      </c>
      <c r="L190" s="4">
        <v>0</v>
      </c>
      <c r="M190" s="4">
        <v>0</v>
      </c>
      <c r="N190" s="4">
        <v>0</v>
      </c>
      <c r="O190" s="4">
        <v>0</v>
      </c>
      <c r="P190" s="170">
        <v>0</v>
      </c>
      <c r="R190" s="203">
        <v>0</v>
      </c>
      <c r="S190" s="4">
        <v>0</v>
      </c>
      <c r="T190" s="4">
        <v>0</v>
      </c>
      <c r="U190" s="4">
        <v>0</v>
      </c>
      <c r="V190" s="4">
        <v>0</v>
      </c>
      <c r="W190" s="4">
        <v>0</v>
      </c>
      <c r="X190" s="4">
        <v>0</v>
      </c>
      <c r="Y190" s="170">
        <v>0</v>
      </c>
    </row>
    <row r="191" spans="1:25" x14ac:dyDescent="0.2">
      <c r="A191" s="1">
        <v>0</v>
      </c>
      <c r="B191" s="1">
        <v>44</v>
      </c>
      <c r="C191" s="202" t="s">
        <v>2262</v>
      </c>
      <c r="D191" s="202" t="s">
        <v>1196</v>
      </c>
      <c r="E191" s="4">
        <v>0</v>
      </c>
      <c r="F191" s="4">
        <v>0</v>
      </c>
      <c r="G191" s="4">
        <v>0</v>
      </c>
      <c r="H191" s="4">
        <v>0</v>
      </c>
      <c r="I191" s="4">
        <v>0</v>
      </c>
      <c r="J191" s="4">
        <v>0</v>
      </c>
      <c r="K191" s="4">
        <v>0</v>
      </c>
      <c r="L191" s="4">
        <v>0</v>
      </c>
      <c r="M191" s="4">
        <v>0</v>
      </c>
      <c r="N191" s="4">
        <v>0</v>
      </c>
      <c r="O191" s="4">
        <v>0</v>
      </c>
      <c r="P191" s="170">
        <v>0</v>
      </c>
      <c r="R191" s="203">
        <v>0</v>
      </c>
      <c r="S191" s="4">
        <v>0</v>
      </c>
      <c r="T191" s="4">
        <v>0</v>
      </c>
      <c r="U191" s="4">
        <v>0</v>
      </c>
      <c r="V191" s="4">
        <v>0</v>
      </c>
      <c r="W191" s="4">
        <v>0</v>
      </c>
      <c r="X191" s="4">
        <v>0</v>
      </c>
      <c r="Y191" s="170">
        <v>0</v>
      </c>
    </row>
    <row r="192" spans="1:25" ht="13.5" thickBot="1" x14ac:dyDescent="0.25">
      <c r="A192" s="1">
        <v>0</v>
      </c>
      <c r="B192" s="1">
        <v>44</v>
      </c>
      <c r="C192" s="204" t="s">
        <v>2262</v>
      </c>
      <c r="D192" s="204" t="s">
        <v>2105</v>
      </c>
      <c r="E192" s="173">
        <v>0</v>
      </c>
      <c r="F192" s="173">
        <v>0</v>
      </c>
      <c r="G192" s="173">
        <v>0</v>
      </c>
      <c r="H192" s="173">
        <v>0</v>
      </c>
      <c r="I192" s="173">
        <v>0</v>
      </c>
      <c r="J192" s="173">
        <v>0</v>
      </c>
      <c r="K192" s="173">
        <v>0</v>
      </c>
      <c r="L192" s="173">
        <v>0</v>
      </c>
      <c r="M192" s="173">
        <v>0</v>
      </c>
      <c r="N192" s="173">
        <v>0</v>
      </c>
      <c r="O192" s="173">
        <v>0</v>
      </c>
      <c r="P192" s="174">
        <v>0</v>
      </c>
      <c r="R192" s="205">
        <v>0</v>
      </c>
      <c r="S192" s="173">
        <v>0</v>
      </c>
      <c r="T192" s="173">
        <v>0</v>
      </c>
      <c r="U192" s="173">
        <v>0</v>
      </c>
      <c r="V192" s="173">
        <v>0</v>
      </c>
      <c r="W192" s="173">
        <v>0</v>
      </c>
      <c r="X192" s="173">
        <v>0</v>
      </c>
      <c r="Y192" s="174">
        <v>0</v>
      </c>
    </row>
    <row r="193" spans="1:25" x14ac:dyDescent="0.2">
      <c r="A193" s="1">
        <v>45</v>
      </c>
      <c r="B193" s="1">
        <v>49</v>
      </c>
      <c r="C193" s="195" t="s">
        <v>2263</v>
      </c>
      <c r="D193" s="195" t="s">
        <v>2025</v>
      </c>
      <c r="E193" s="196">
        <v>1</v>
      </c>
      <c r="F193" s="196">
        <v>7</v>
      </c>
      <c r="G193" s="196">
        <v>1</v>
      </c>
      <c r="H193" s="196">
        <v>1</v>
      </c>
      <c r="I193" s="196">
        <v>0</v>
      </c>
      <c r="J193" s="196">
        <v>1</v>
      </c>
      <c r="K193" s="196">
        <v>0</v>
      </c>
      <c r="L193" s="196">
        <v>4</v>
      </c>
      <c r="M193" s="196">
        <v>0</v>
      </c>
      <c r="N193" s="196">
        <v>0</v>
      </c>
      <c r="O193" s="196">
        <v>0</v>
      </c>
      <c r="P193" s="197">
        <v>0</v>
      </c>
      <c r="R193" s="198">
        <v>1</v>
      </c>
      <c r="S193" s="196">
        <v>11</v>
      </c>
      <c r="T193" s="196">
        <v>1</v>
      </c>
      <c r="U193" s="196">
        <v>2</v>
      </c>
      <c r="V193" s="196">
        <v>0</v>
      </c>
      <c r="W193" s="196">
        <v>0</v>
      </c>
      <c r="X193" s="196">
        <v>0</v>
      </c>
      <c r="Y193" s="197">
        <v>0</v>
      </c>
    </row>
    <row r="194" spans="1:25" x14ac:dyDescent="0.2">
      <c r="A194" s="1">
        <v>45</v>
      </c>
      <c r="B194" s="1">
        <v>49</v>
      </c>
      <c r="C194" s="199" t="s">
        <v>2263</v>
      </c>
      <c r="D194" s="199" t="s">
        <v>2034</v>
      </c>
      <c r="E194" s="105">
        <v>0</v>
      </c>
      <c r="F194" s="105">
        <v>1</v>
      </c>
      <c r="G194" s="105">
        <v>0</v>
      </c>
      <c r="H194" s="105">
        <v>0</v>
      </c>
      <c r="I194" s="105">
        <v>0</v>
      </c>
      <c r="J194" s="105">
        <v>0</v>
      </c>
      <c r="K194" s="105">
        <v>0</v>
      </c>
      <c r="L194" s="105">
        <v>0</v>
      </c>
      <c r="M194" s="105">
        <v>0</v>
      </c>
      <c r="N194" s="105">
        <v>0</v>
      </c>
      <c r="O194" s="105">
        <v>0</v>
      </c>
      <c r="P194" s="200">
        <v>0</v>
      </c>
      <c r="R194" s="201">
        <v>0</v>
      </c>
      <c r="S194" s="105">
        <v>1</v>
      </c>
      <c r="T194" s="105">
        <v>0</v>
      </c>
      <c r="U194" s="105">
        <v>0</v>
      </c>
      <c r="V194" s="105">
        <v>0</v>
      </c>
      <c r="W194" s="105">
        <v>0</v>
      </c>
      <c r="X194" s="105">
        <v>0</v>
      </c>
      <c r="Y194" s="200">
        <v>0</v>
      </c>
    </row>
    <row r="195" spans="1:25" x14ac:dyDescent="0.2">
      <c r="A195" s="1">
        <v>45</v>
      </c>
      <c r="B195" s="1">
        <v>49</v>
      </c>
      <c r="C195" s="202" t="s">
        <v>2263</v>
      </c>
      <c r="D195" s="202" t="s">
        <v>2026</v>
      </c>
      <c r="E195" s="4">
        <v>0</v>
      </c>
      <c r="F195" s="4">
        <v>2</v>
      </c>
      <c r="G195" s="4">
        <v>0</v>
      </c>
      <c r="H195" s="4">
        <v>0</v>
      </c>
      <c r="I195" s="4">
        <v>0</v>
      </c>
      <c r="J195" s="4">
        <v>0</v>
      </c>
      <c r="K195" s="4">
        <v>0</v>
      </c>
      <c r="L195" s="4">
        <v>2</v>
      </c>
      <c r="M195" s="4">
        <v>0</v>
      </c>
      <c r="N195" s="4">
        <v>0</v>
      </c>
      <c r="O195" s="4">
        <v>0</v>
      </c>
      <c r="P195" s="170">
        <v>0</v>
      </c>
      <c r="R195" s="203">
        <v>0</v>
      </c>
      <c r="S195" s="4">
        <v>4</v>
      </c>
      <c r="T195" s="4">
        <v>0</v>
      </c>
      <c r="U195" s="4">
        <v>0</v>
      </c>
      <c r="V195" s="4">
        <v>0</v>
      </c>
      <c r="W195" s="4">
        <v>0</v>
      </c>
      <c r="X195" s="4">
        <v>0</v>
      </c>
      <c r="Y195" s="170">
        <v>0</v>
      </c>
    </row>
    <row r="196" spans="1:25" x14ac:dyDescent="0.2">
      <c r="A196" s="1">
        <v>45</v>
      </c>
      <c r="B196" s="1">
        <v>49</v>
      </c>
      <c r="C196" s="202" t="s">
        <v>2263</v>
      </c>
      <c r="D196" s="202" t="s">
        <v>2028</v>
      </c>
      <c r="E196" s="4">
        <v>4</v>
      </c>
      <c r="F196" s="4">
        <v>0</v>
      </c>
      <c r="G196" s="4">
        <v>1</v>
      </c>
      <c r="H196" s="4">
        <v>0</v>
      </c>
      <c r="I196" s="4">
        <v>1</v>
      </c>
      <c r="J196" s="4">
        <v>0</v>
      </c>
      <c r="K196" s="4">
        <v>0</v>
      </c>
      <c r="L196" s="4">
        <v>0</v>
      </c>
      <c r="M196" s="4">
        <v>0</v>
      </c>
      <c r="N196" s="4">
        <v>0</v>
      </c>
      <c r="O196" s="4">
        <v>0</v>
      </c>
      <c r="P196" s="170">
        <v>0</v>
      </c>
      <c r="R196" s="203">
        <v>4</v>
      </c>
      <c r="S196" s="4">
        <v>0</v>
      </c>
      <c r="T196" s="4">
        <v>1</v>
      </c>
      <c r="U196" s="4">
        <v>0</v>
      </c>
      <c r="V196" s="4">
        <v>1</v>
      </c>
      <c r="W196" s="4">
        <v>0</v>
      </c>
      <c r="X196" s="4">
        <v>0</v>
      </c>
      <c r="Y196" s="170">
        <v>0</v>
      </c>
    </row>
    <row r="197" spans="1:25" x14ac:dyDescent="0.2">
      <c r="A197" s="1">
        <v>45</v>
      </c>
      <c r="B197" s="1">
        <v>49</v>
      </c>
      <c r="C197" s="202" t="s">
        <v>2263</v>
      </c>
      <c r="D197" s="202" t="s">
        <v>2027</v>
      </c>
      <c r="E197" s="4">
        <v>8</v>
      </c>
      <c r="F197" s="4">
        <v>25</v>
      </c>
      <c r="G197" s="4">
        <v>1</v>
      </c>
      <c r="H197" s="4">
        <v>6</v>
      </c>
      <c r="I197" s="4">
        <v>1</v>
      </c>
      <c r="J197" s="4">
        <v>2</v>
      </c>
      <c r="K197" s="4">
        <v>1</v>
      </c>
      <c r="L197" s="4">
        <v>13</v>
      </c>
      <c r="M197" s="4">
        <v>0</v>
      </c>
      <c r="N197" s="4">
        <v>0</v>
      </c>
      <c r="O197" s="4">
        <v>2</v>
      </c>
      <c r="P197" s="170">
        <v>0</v>
      </c>
      <c r="R197" s="203">
        <v>8</v>
      </c>
      <c r="S197" s="4">
        <v>38</v>
      </c>
      <c r="T197" s="4">
        <v>1</v>
      </c>
      <c r="U197" s="4">
        <v>10</v>
      </c>
      <c r="V197" s="4">
        <v>1</v>
      </c>
      <c r="W197" s="4">
        <v>0</v>
      </c>
      <c r="X197" s="4">
        <v>0</v>
      </c>
      <c r="Y197" s="170">
        <v>1</v>
      </c>
    </row>
    <row r="198" spans="1:25" x14ac:dyDescent="0.2">
      <c r="A198" s="1">
        <v>45</v>
      </c>
      <c r="B198" s="1">
        <v>49</v>
      </c>
      <c r="C198" s="202" t="s">
        <v>2263</v>
      </c>
      <c r="D198" s="202" t="s">
        <v>2030</v>
      </c>
      <c r="E198" s="4">
        <v>1</v>
      </c>
      <c r="F198" s="4">
        <v>2</v>
      </c>
      <c r="G198" s="4">
        <v>0</v>
      </c>
      <c r="H198" s="4">
        <v>2</v>
      </c>
      <c r="I198" s="4">
        <v>0</v>
      </c>
      <c r="J198" s="4">
        <v>0</v>
      </c>
      <c r="K198" s="4">
        <v>1</v>
      </c>
      <c r="L198" s="4">
        <v>2</v>
      </c>
      <c r="M198" s="4">
        <v>0</v>
      </c>
      <c r="N198" s="4">
        <v>0</v>
      </c>
      <c r="O198" s="4">
        <v>0</v>
      </c>
      <c r="P198" s="170">
        <v>0</v>
      </c>
      <c r="R198" s="203">
        <v>1</v>
      </c>
      <c r="S198" s="4">
        <v>4</v>
      </c>
      <c r="T198" s="4">
        <v>0</v>
      </c>
      <c r="U198" s="4">
        <v>2</v>
      </c>
      <c r="V198" s="4">
        <v>0</v>
      </c>
      <c r="W198" s="4">
        <v>0</v>
      </c>
      <c r="X198" s="4">
        <v>0</v>
      </c>
      <c r="Y198" s="170">
        <v>1</v>
      </c>
    </row>
    <row r="199" spans="1:25" x14ac:dyDescent="0.2">
      <c r="A199" s="1">
        <v>45</v>
      </c>
      <c r="B199" s="1">
        <v>49</v>
      </c>
      <c r="C199" s="202" t="s">
        <v>2263</v>
      </c>
      <c r="D199" s="202" t="s">
        <v>2103</v>
      </c>
      <c r="E199" s="4">
        <v>0</v>
      </c>
      <c r="F199" s="4">
        <v>0</v>
      </c>
      <c r="G199" s="4">
        <v>0</v>
      </c>
      <c r="H199" s="4">
        <v>0</v>
      </c>
      <c r="I199" s="4">
        <v>0</v>
      </c>
      <c r="J199" s="4">
        <v>0</v>
      </c>
      <c r="K199" s="4">
        <v>0</v>
      </c>
      <c r="L199" s="4">
        <v>0</v>
      </c>
      <c r="M199" s="4">
        <v>0</v>
      </c>
      <c r="N199" s="4">
        <v>0</v>
      </c>
      <c r="O199" s="4">
        <v>0</v>
      </c>
      <c r="P199" s="170">
        <v>0</v>
      </c>
      <c r="R199" s="203">
        <v>0</v>
      </c>
      <c r="S199" s="4">
        <v>0</v>
      </c>
      <c r="T199" s="4">
        <v>0</v>
      </c>
      <c r="U199" s="4">
        <v>0</v>
      </c>
      <c r="V199" s="4">
        <v>0</v>
      </c>
      <c r="W199" s="4">
        <v>0</v>
      </c>
      <c r="X199" s="4">
        <v>0</v>
      </c>
      <c r="Y199" s="170">
        <v>0</v>
      </c>
    </row>
    <row r="200" spans="1:25" x14ac:dyDescent="0.2">
      <c r="A200" s="1">
        <v>45</v>
      </c>
      <c r="B200" s="1">
        <v>49</v>
      </c>
      <c r="C200" s="202" t="s">
        <v>2263</v>
      </c>
      <c r="D200" s="202" t="s">
        <v>2104</v>
      </c>
      <c r="E200" s="4">
        <v>0</v>
      </c>
      <c r="F200" s="4">
        <v>0</v>
      </c>
      <c r="G200" s="4">
        <v>0</v>
      </c>
      <c r="H200" s="4">
        <v>0</v>
      </c>
      <c r="I200" s="4">
        <v>0</v>
      </c>
      <c r="J200" s="4">
        <v>0</v>
      </c>
      <c r="K200" s="4">
        <v>0</v>
      </c>
      <c r="L200" s="4">
        <v>1</v>
      </c>
      <c r="M200" s="4">
        <v>0</v>
      </c>
      <c r="N200" s="4">
        <v>0</v>
      </c>
      <c r="O200" s="4">
        <v>0</v>
      </c>
      <c r="P200" s="170">
        <v>0</v>
      </c>
      <c r="R200" s="203">
        <v>0</v>
      </c>
      <c r="S200" s="4">
        <v>1</v>
      </c>
      <c r="T200" s="4">
        <v>0</v>
      </c>
      <c r="U200" s="4">
        <v>0</v>
      </c>
      <c r="V200" s="4">
        <v>0</v>
      </c>
      <c r="W200" s="4">
        <v>0</v>
      </c>
      <c r="X200" s="4">
        <v>0</v>
      </c>
      <c r="Y200" s="170">
        <v>0</v>
      </c>
    </row>
    <row r="201" spans="1:25" x14ac:dyDescent="0.2">
      <c r="A201" s="1">
        <v>45</v>
      </c>
      <c r="B201" s="1">
        <v>49</v>
      </c>
      <c r="C201" s="202" t="s">
        <v>2263</v>
      </c>
      <c r="D201" s="202" t="s">
        <v>2035</v>
      </c>
      <c r="E201" s="4">
        <v>2</v>
      </c>
      <c r="F201" s="4">
        <v>2</v>
      </c>
      <c r="G201" s="4">
        <v>0</v>
      </c>
      <c r="H201" s="4">
        <v>1</v>
      </c>
      <c r="I201" s="4">
        <v>0</v>
      </c>
      <c r="J201" s="4">
        <v>2</v>
      </c>
      <c r="K201" s="4">
        <v>0</v>
      </c>
      <c r="L201" s="4">
        <v>0</v>
      </c>
      <c r="M201" s="4">
        <v>0</v>
      </c>
      <c r="N201" s="4">
        <v>0</v>
      </c>
      <c r="O201" s="4">
        <v>2</v>
      </c>
      <c r="P201" s="170">
        <v>0</v>
      </c>
      <c r="R201" s="203">
        <v>2</v>
      </c>
      <c r="S201" s="4">
        <v>2</v>
      </c>
      <c r="T201" s="4">
        <v>0</v>
      </c>
      <c r="U201" s="4">
        <v>5</v>
      </c>
      <c r="V201" s="4">
        <v>0</v>
      </c>
      <c r="W201" s="4">
        <v>0</v>
      </c>
      <c r="X201" s="4">
        <v>0</v>
      </c>
      <c r="Y201" s="170">
        <v>0</v>
      </c>
    </row>
    <row r="202" spans="1:25" x14ac:dyDescent="0.2">
      <c r="A202" s="1">
        <v>45</v>
      </c>
      <c r="B202" s="1">
        <v>49</v>
      </c>
      <c r="C202" s="202" t="s">
        <v>2263</v>
      </c>
      <c r="D202" s="202" t="s">
        <v>1196</v>
      </c>
      <c r="E202" s="4">
        <v>0</v>
      </c>
      <c r="F202" s="4">
        <v>0</v>
      </c>
      <c r="G202" s="4">
        <v>0</v>
      </c>
      <c r="H202" s="4">
        <v>0</v>
      </c>
      <c r="I202" s="4">
        <v>0</v>
      </c>
      <c r="J202" s="4">
        <v>0</v>
      </c>
      <c r="K202" s="4">
        <v>0</v>
      </c>
      <c r="L202" s="4">
        <v>0</v>
      </c>
      <c r="M202" s="4">
        <v>0</v>
      </c>
      <c r="N202" s="4">
        <v>0</v>
      </c>
      <c r="O202" s="4">
        <v>0</v>
      </c>
      <c r="P202" s="170">
        <v>0</v>
      </c>
      <c r="R202" s="203">
        <v>0</v>
      </c>
      <c r="S202" s="4">
        <v>0</v>
      </c>
      <c r="T202" s="4">
        <v>0</v>
      </c>
      <c r="U202" s="4">
        <v>0</v>
      </c>
      <c r="V202" s="4">
        <v>0</v>
      </c>
      <c r="W202" s="4">
        <v>0</v>
      </c>
      <c r="X202" s="4">
        <v>0</v>
      </c>
      <c r="Y202" s="170">
        <v>0</v>
      </c>
    </row>
    <row r="203" spans="1:25" ht="13.5" thickBot="1" x14ac:dyDescent="0.25">
      <c r="A203" s="1">
        <v>45</v>
      </c>
      <c r="B203" s="1">
        <v>49</v>
      </c>
      <c r="C203" s="204" t="s">
        <v>2263</v>
      </c>
      <c r="D203" s="204" t="s">
        <v>2105</v>
      </c>
      <c r="E203" s="173">
        <v>0</v>
      </c>
      <c r="F203" s="173">
        <v>3</v>
      </c>
      <c r="G203" s="173">
        <v>0</v>
      </c>
      <c r="H203" s="173">
        <v>0</v>
      </c>
      <c r="I203" s="173">
        <v>0</v>
      </c>
      <c r="J203" s="173">
        <v>0</v>
      </c>
      <c r="K203" s="173">
        <v>0</v>
      </c>
      <c r="L203" s="173">
        <v>2</v>
      </c>
      <c r="M203" s="173">
        <v>0</v>
      </c>
      <c r="N203" s="173">
        <v>0</v>
      </c>
      <c r="O203" s="173">
        <v>0</v>
      </c>
      <c r="P203" s="174">
        <v>0</v>
      </c>
      <c r="R203" s="205">
        <v>0</v>
      </c>
      <c r="S203" s="173">
        <v>5</v>
      </c>
      <c r="T203" s="173">
        <v>0</v>
      </c>
      <c r="U203" s="173">
        <v>0</v>
      </c>
      <c r="V203" s="173">
        <v>0</v>
      </c>
      <c r="W203" s="173">
        <v>0</v>
      </c>
      <c r="X203" s="173">
        <v>0</v>
      </c>
      <c r="Y203" s="174">
        <v>0</v>
      </c>
    </row>
    <row r="204" spans="1:25" x14ac:dyDescent="0.2">
      <c r="A204" s="1">
        <v>50</v>
      </c>
      <c r="B204" s="1">
        <v>54</v>
      </c>
      <c r="C204" s="195" t="s">
        <v>2264</v>
      </c>
      <c r="D204" s="195" t="s">
        <v>2025</v>
      </c>
      <c r="E204" s="196">
        <v>3</v>
      </c>
      <c r="F204" s="196">
        <v>14</v>
      </c>
      <c r="G204" s="196">
        <v>3</v>
      </c>
      <c r="H204" s="196">
        <v>4</v>
      </c>
      <c r="I204" s="196">
        <v>0</v>
      </c>
      <c r="J204" s="196">
        <v>1</v>
      </c>
      <c r="K204" s="196">
        <v>1</v>
      </c>
      <c r="L204" s="196">
        <v>6</v>
      </c>
      <c r="M204" s="196">
        <v>0</v>
      </c>
      <c r="N204" s="196">
        <v>0</v>
      </c>
      <c r="O204" s="196">
        <v>0</v>
      </c>
      <c r="P204" s="197">
        <v>0</v>
      </c>
      <c r="R204" s="198">
        <v>3</v>
      </c>
      <c r="S204" s="196">
        <v>20</v>
      </c>
      <c r="T204" s="196">
        <v>3</v>
      </c>
      <c r="U204" s="196">
        <v>5</v>
      </c>
      <c r="V204" s="196">
        <v>0</v>
      </c>
      <c r="W204" s="196">
        <v>0</v>
      </c>
      <c r="X204" s="196">
        <v>0</v>
      </c>
      <c r="Y204" s="197">
        <v>1</v>
      </c>
    </row>
    <row r="205" spans="1:25" x14ac:dyDescent="0.2">
      <c r="A205" s="1">
        <v>50</v>
      </c>
      <c r="B205" s="1">
        <v>54</v>
      </c>
      <c r="C205" s="199" t="s">
        <v>2264</v>
      </c>
      <c r="D205" s="199" t="s">
        <v>2034</v>
      </c>
      <c r="E205" s="105">
        <v>0</v>
      </c>
      <c r="F205" s="105">
        <v>1</v>
      </c>
      <c r="G205" s="105">
        <v>0</v>
      </c>
      <c r="H205" s="105">
        <v>0</v>
      </c>
      <c r="I205" s="105">
        <v>0</v>
      </c>
      <c r="J205" s="105">
        <v>0</v>
      </c>
      <c r="K205" s="105">
        <v>0</v>
      </c>
      <c r="L205" s="105">
        <v>0</v>
      </c>
      <c r="M205" s="105">
        <v>0</v>
      </c>
      <c r="N205" s="105">
        <v>0</v>
      </c>
      <c r="O205" s="105">
        <v>0</v>
      </c>
      <c r="P205" s="200">
        <v>0</v>
      </c>
      <c r="R205" s="201">
        <v>0</v>
      </c>
      <c r="S205" s="105">
        <v>1</v>
      </c>
      <c r="T205" s="105">
        <v>0</v>
      </c>
      <c r="U205" s="105">
        <v>0</v>
      </c>
      <c r="V205" s="105">
        <v>0</v>
      </c>
      <c r="W205" s="105">
        <v>0</v>
      </c>
      <c r="X205" s="105">
        <v>0</v>
      </c>
      <c r="Y205" s="200">
        <v>0</v>
      </c>
    </row>
    <row r="206" spans="1:25" x14ac:dyDescent="0.2">
      <c r="A206" s="1">
        <v>50</v>
      </c>
      <c r="B206" s="1">
        <v>54</v>
      </c>
      <c r="C206" s="202" t="s">
        <v>2264</v>
      </c>
      <c r="D206" s="202" t="s">
        <v>2026</v>
      </c>
      <c r="E206" s="4">
        <v>0</v>
      </c>
      <c r="F206" s="4">
        <v>5</v>
      </c>
      <c r="G206" s="4">
        <v>0</v>
      </c>
      <c r="H206" s="4">
        <v>0</v>
      </c>
      <c r="I206" s="4">
        <v>0</v>
      </c>
      <c r="J206" s="4">
        <v>0</v>
      </c>
      <c r="K206" s="4">
        <v>0</v>
      </c>
      <c r="L206" s="4">
        <v>1</v>
      </c>
      <c r="M206" s="4">
        <v>0</v>
      </c>
      <c r="N206" s="4">
        <v>0</v>
      </c>
      <c r="O206" s="4">
        <v>0</v>
      </c>
      <c r="P206" s="170">
        <v>0</v>
      </c>
      <c r="R206" s="203">
        <v>0</v>
      </c>
      <c r="S206" s="4">
        <v>6</v>
      </c>
      <c r="T206" s="4">
        <v>0</v>
      </c>
      <c r="U206" s="4">
        <v>0</v>
      </c>
      <c r="V206" s="4">
        <v>0</v>
      </c>
      <c r="W206" s="4">
        <v>0</v>
      </c>
      <c r="X206" s="4">
        <v>0</v>
      </c>
      <c r="Y206" s="170">
        <v>0</v>
      </c>
    </row>
    <row r="207" spans="1:25" x14ac:dyDescent="0.2">
      <c r="A207" s="1">
        <v>50</v>
      </c>
      <c r="B207" s="1">
        <v>54</v>
      </c>
      <c r="C207" s="202" t="s">
        <v>2264</v>
      </c>
      <c r="D207" s="202" t="s">
        <v>2028</v>
      </c>
      <c r="E207" s="4">
        <v>5</v>
      </c>
      <c r="F207" s="4">
        <v>0</v>
      </c>
      <c r="G207" s="4">
        <v>0</v>
      </c>
      <c r="H207" s="4">
        <v>0</v>
      </c>
      <c r="I207" s="4">
        <v>0</v>
      </c>
      <c r="J207" s="4">
        <v>0</v>
      </c>
      <c r="K207" s="4">
        <v>0</v>
      </c>
      <c r="L207" s="4">
        <v>0</v>
      </c>
      <c r="M207" s="4">
        <v>0</v>
      </c>
      <c r="N207" s="4">
        <v>0</v>
      </c>
      <c r="O207" s="4">
        <v>0</v>
      </c>
      <c r="P207" s="170">
        <v>0</v>
      </c>
      <c r="R207" s="203">
        <v>5</v>
      </c>
      <c r="S207" s="4">
        <v>0</v>
      </c>
      <c r="T207" s="4">
        <v>0</v>
      </c>
      <c r="U207" s="4">
        <v>0</v>
      </c>
      <c r="V207" s="4">
        <v>0</v>
      </c>
      <c r="W207" s="4">
        <v>0</v>
      </c>
      <c r="X207" s="4">
        <v>0</v>
      </c>
      <c r="Y207" s="170">
        <v>0</v>
      </c>
    </row>
    <row r="208" spans="1:25" x14ac:dyDescent="0.2">
      <c r="A208" s="1">
        <v>50</v>
      </c>
      <c r="B208" s="1">
        <v>54</v>
      </c>
      <c r="C208" s="202" t="s">
        <v>2264</v>
      </c>
      <c r="D208" s="202" t="s">
        <v>2027</v>
      </c>
      <c r="E208" s="4">
        <v>10</v>
      </c>
      <c r="F208" s="4">
        <v>38</v>
      </c>
      <c r="G208" s="4">
        <v>0</v>
      </c>
      <c r="H208" s="4">
        <v>8</v>
      </c>
      <c r="I208" s="4">
        <v>0</v>
      </c>
      <c r="J208" s="4">
        <v>1</v>
      </c>
      <c r="K208" s="4">
        <v>4</v>
      </c>
      <c r="L208" s="4">
        <v>14</v>
      </c>
      <c r="M208" s="4">
        <v>0</v>
      </c>
      <c r="N208" s="4">
        <v>1</v>
      </c>
      <c r="O208" s="4">
        <v>0</v>
      </c>
      <c r="P208" s="170">
        <v>0</v>
      </c>
      <c r="R208" s="203">
        <v>10</v>
      </c>
      <c r="S208" s="4">
        <v>52</v>
      </c>
      <c r="T208" s="4">
        <v>0</v>
      </c>
      <c r="U208" s="4">
        <v>9</v>
      </c>
      <c r="V208" s="4">
        <v>0</v>
      </c>
      <c r="W208" s="4">
        <v>0</v>
      </c>
      <c r="X208" s="4">
        <v>1</v>
      </c>
      <c r="Y208" s="170">
        <v>4</v>
      </c>
    </row>
    <row r="209" spans="1:25" x14ac:dyDescent="0.2">
      <c r="A209" s="1">
        <v>50</v>
      </c>
      <c r="B209" s="1">
        <v>54</v>
      </c>
      <c r="C209" s="202" t="s">
        <v>2264</v>
      </c>
      <c r="D209" s="202" t="s">
        <v>2030</v>
      </c>
      <c r="E209" s="4">
        <v>0</v>
      </c>
      <c r="F209" s="4">
        <v>9</v>
      </c>
      <c r="G209" s="4">
        <v>0</v>
      </c>
      <c r="H209" s="4">
        <v>0</v>
      </c>
      <c r="I209" s="4">
        <v>0</v>
      </c>
      <c r="J209" s="4">
        <v>0</v>
      </c>
      <c r="K209" s="4">
        <v>1</v>
      </c>
      <c r="L209" s="4">
        <v>2</v>
      </c>
      <c r="M209" s="4">
        <v>0</v>
      </c>
      <c r="N209" s="4">
        <v>0</v>
      </c>
      <c r="O209" s="4">
        <v>0</v>
      </c>
      <c r="P209" s="170">
        <v>0</v>
      </c>
      <c r="R209" s="203">
        <v>0</v>
      </c>
      <c r="S209" s="4">
        <v>11</v>
      </c>
      <c r="T209" s="4">
        <v>0</v>
      </c>
      <c r="U209" s="4">
        <v>0</v>
      </c>
      <c r="V209" s="4">
        <v>0</v>
      </c>
      <c r="W209" s="4">
        <v>0</v>
      </c>
      <c r="X209" s="4">
        <v>0</v>
      </c>
      <c r="Y209" s="170">
        <v>1</v>
      </c>
    </row>
    <row r="210" spans="1:25" x14ac:dyDescent="0.2">
      <c r="A210" s="1">
        <v>50</v>
      </c>
      <c r="B210" s="1">
        <v>54</v>
      </c>
      <c r="C210" s="202" t="s">
        <v>2264</v>
      </c>
      <c r="D210" s="202" t="s">
        <v>2103</v>
      </c>
      <c r="E210" s="4">
        <v>0</v>
      </c>
      <c r="F210" s="4">
        <v>0</v>
      </c>
      <c r="G210" s="4">
        <v>0</v>
      </c>
      <c r="H210" s="4">
        <v>1</v>
      </c>
      <c r="I210" s="4">
        <v>0</v>
      </c>
      <c r="J210" s="4">
        <v>0</v>
      </c>
      <c r="K210" s="4">
        <v>2</v>
      </c>
      <c r="L210" s="4">
        <v>1</v>
      </c>
      <c r="M210" s="4">
        <v>0</v>
      </c>
      <c r="N210" s="4">
        <v>1</v>
      </c>
      <c r="O210" s="4">
        <v>0</v>
      </c>
      <c r="P210" s="170">
        <v>0</v>
      </c>
      <c r="R210" s="203">
        <v>0</v>
      </c>
      <c r="S210" s="4">
        <v>1</v>
      </c>
      <c r="T210" s="4">
        <v>0</v>
      </c>
      <c r="U210" s="4">
        <v>1</v>
      </c>
      <c r="V210" s="4">
        <v>0</v>
      </c>
      <c r="W210" s="4">
        <v>0</v>
      </c>
      <c r="X210" s="4">
        <v>1</v>
      </c>
      <c r="Y210" s="170">
        <v>2</v>
      </c>
    </row>
    <row r="211" spans="1:25" x14ac:dyDescent="0.2">
      <c r="A211" s="1">
        <v>50</v>
      </c>
      <c r="B211" s="1">
        <v>54</v>
      </c>
      <c r="C211" s="202" t="s">
        <v>2264</v>
      </c>
      <c r="D211" s="202" t="s">
        <v>2104</v>
      </c>
      <c r="E211" s="4">
        <v>0</v>
      </c>
      <c r="F211" s="4">
        <v>0</v>
      </c>
      <c r="G211" s="4">
        <v>0</v>
      </c>
      <c r="H211" s="4">
        <v>0</v>
      </c>
      <c r="I211" s="4">
        <v>0</v>
      </c>
      <c r="J211" s="4">
        <v>0</v>
      </c>
      <c r="K211" s="4">
        <v>0</v>
      </c>
      <c r="L211" s="4">
        <v>0</v>
      </c>
      <c r="M211" s="4">
        <v>0</v>
      </c>
      <c r="N211" s="4">
        <v>0</v>
      </c>
      <c r="O211" s="4">
        <v>0</v>
      </c>
      <c r="P211" s="170">
        <v>0</v>
      </c>
      <c r="R211" s="203">
        <v>0</v>
      </c>
      <c r="S211" s="4">
        <v>0</v>
      </c>
      <c r="T211" s="4">
        <v>0</v>
      </c>
      <c r="U211" s="4">
        <v>0</v>
      </c>
      <c r="V211" s="4">
        <v>0</v>
      </c>
      <c r="W211" s="4">
        <v>0</v>
      </c>
      <c r="X211" s="4">
        <v>0</v>
      </c>
      <c r="Y211" s="170">
        <v>0</v>
      </c>
    </row>
    <row r="212" spans="1:25" x14ac:dyDescent="0.2">
      <c r="A212" s="1">
        <v>50</v>
      </c>
      <c r="B212" s="1">
        <v>54</v>
      </c>
      <c r="C212" s="202" t="s">
        <v>2264</v>
      </c>
      <c r="D212" s="202" t="s">
        <v>2035</v>
      </c>
      <c r="E212" s="4">
        <v>0</v>
      </c>
      <c r="F212" s="4">
        <v>0</v>
      </c>
      <c r="G212" s="4">
        <v>0</v>
      </c>
      <c r="H212" s="4">
        <v>0</v>
      </c>
      <c r="I212" s="4">
        <v>0</v>
      </c>
      <c r="J212" s="4">
        <v>0</v>
      </c>
      <c r="K212" s="4">
        <v>0</v>
      </c>
      <c r="L212" s="4">
        <v>0</v>
      </c>
      <c r="M212" s="4">
        <v>0</v>
      </c>
      <c r="N212" s="4">
        <v>0</v>
      </c>
      <c r="O212" s="4">
        <v>0</v>
      </c>
      <c r="P212" s="170">
        <v>0</v>
      </c>
      <c r="R212" s="203">
        <v>0</v>
      </c>
      <c r="S212" s="4">
        <v>0</v>
      </c>
      <c r="T212" s="4">
        <v>0</v>
      </c>
      <c r="U212" s="4">
        <v>0</v>
      </c>
      <c r="V212" s="4">
        <v>0</v>
      </c>
      <c r="W212" s="4">
        <v>0</v>
      </c>
      <c r="X212" s="4">
        <v>0</v>
      </c>
      <c r="Y212" s="170">
        <v>0</v>
      </c>
    </row>
    <row r="213" spans="1:25" x14ac:dyDescent="0.2">
      <c r="A213" s="1">
        <v>50</v>
      </c>
      <c r="B213" s="1">
        <v>54</v>
      </c>
      <c r="C213" s="202" t="s">
        <v>2264</v>
      </c>
      <c r="D213" s="202" t="s">
        <v>1196</v>
      </c>
      <c r="E213" s="4">
        <v>0</v>
      </c>
      <c r="F213" s="4">
        <v>0</v>
      </c>
      <c r="G213" s="4">
        <v>0</v>
      </c>
      <c r="H213" s="4">
        <v>0</v>
      </c>
      <c r="I213" s="4">
        <v>0</v>
      </c>
      <c r="J213" s="4">
        <v>0</v>
      </c>
      <c r="K213" s="4">
        <v>0</v>
      </c>
      <c r="L213" s="4">
        <v>0</v>
      </c>
      <c r="M213" s="4">
        <v>1</v>
      </c>
      <c r="N213" s="4">
        <v>0</v>
      </c>
      <c r="O213" s="4">
        <v>0</v>
      </c>
      <c r="P213" s="170">
        <v>0</v>
      </c>
      <c r="R213" s="203">
        <v>0</v>
      </c>
      <c r="S213" s="4">
        <v>0</v>
      </c>
      <c r="T213" s="4">
        <v>0</v>
      </c>
      <c r="U213" s="4">
        <v>0</v>
      </c>
      <c r="V213" s="4">
        <v>0</v>
      </c>
      <c r="W213" s="4">
        <v>1</v>
      </c>
      <c r="X213" s="4">
        <v>0</v>
      </c>
      <c r="Y213" s="170">
        <v>0</v>
      </c>
    </row>
    <row r="214" spans="1:25" ht="13.5" thickBot="1" x14ac:dyDescent="0.25">
      <c r="A214" s="1">
        <v>50</v>
      </c>
      <c r="B214" s="1">
        <v>54</v>
      </c>
      <c r="C214" s="204" t="s">
        <v>2264</v>
      </c>
      <c r="D214" s="204" t="s">
        <v>2105</v>
      </c>
      <c r="E214" s="173">
        <v>0</v>
      </c>
      <c r="F214" s="173">
        <v>1</v>
      </c>
      <c r="G214" s="173">
        <v>0</v>
      </c>
      <c r="H214" s="173">
        <v>0</v>
      </c>
      <c r="I214" s="173">
        <v>0</v>
      </c>
      <c r="J214" s="173">
        <v>0</v>
      </c>
      <c r="K214" s="173">
        <v>0</v>
      </c>
      <c r="L214" s="173">
        <v>0</v>
      </c>
      <c r="M214" s="173">
        <v>0</v>
      </c>
      <c r="N214" s="173">
        <v>0</v>
      </c>
      <c r="O214" s="173">
        <v>0</v>
      </c>
      <c r="P214" s="174">
        <v>0</v>
      </c>
      <c r="R214" s="205">
        <v>0</v>
      </c>
      <c r="S214" s="173">
        <v>1</v>
      </c>
      <c r="T214" s="173">
        <v>0</v>
      </c>
      <c r="U214" s="173">
        <v>0</v>
      </c>
      <c r="V214" s="173">
        <v>0</v>
      </c>
      <c r="W214" s="173">
        <v>0</v>
      </c>
      <c r="X214" s="173">
        <v>0</v>
      </c>
      <c r="Y214" s="174">
        <v>0</v>
      </c>
    </row>
    <row r="215" spans="1:25" x14ac:dyDescent="0.2">
      <c r="A215" s="1">
        <v>55</v>
      </c>
      <c r="B215" s="1">
        <v>59</v>
      </c>
      <c r="C215" s="195" t="s">
        <v>2265</v>
      </c>
      <c r="D215" s="195" t="s">
        <v>2025</v>
      </c>
      <c r="E215" s="196">
        <v>5</v>
      </c>
      <c r="F215" s="196">
        <v>15</v>
      </c>
      <c r="G215" s="196">
        <v>2</v>
      </c>
      <c r="H215" s="196">
        <v>4</v>
      </c>
      <c r="I215" s="196">
        <v>0</v>
      </c>
      <c r="J215" s="196">
        <v>1</v>
      </c>
      <c r="K215" s="196">
        <v>3</v>
      </c>
      <c r="L215" s="196">
        <v>6</v>
      </c>
      <c r="M215" s="196">
        <v>0</v>
      </c>
      <c r="N215" s="196">
        <v>1</v>
      </c>
      <c r="O215" s="196">
        <v>1</v>
      </c>
      <c r="P215" s="197">
        <v>0</v>
      </c>
      <c r="R215" s="198">
        <v>5</v>
      </c>
      <c r="S215" s="196">
        <v>21</v>
      </c>
      <c r="T215" s="196">
        <v>2</v>
      </c>
      <c r="U215" s="196">
        <v>6</v>
      </c>
      <c r="V215" s="196">
        <v>0</v>
      </c>
      <c r="W215" s="196">
        <v>0</v>
      </c>
      <c r="X215" s="196">
        <v>1</v>
      </c>
      <c r="Y215" s="197">
        <v>3</v>
      </c>
    </row>
    <row r="216" spans="1:25" x14ac:dyDescent="0.2">
      <c r="A216" s="1">
        <v>55</v>
      </c>
      <c r="B216" s="1">
        <v>59</v>
      </c>
      <c r="C216" s="199" t="s">
        <v>2265</v>
      </c>
      <c r="D216" s="199" t="s">
        <v>2034</v>
      </c>
      <c r="E216" s="105">
        <v>0</v>
      </c>
      <c r="F216" s="105">
        <v>1</v>
      </c>
      <c r="G216" s="105">
        <v>0</v>
      </c>
      <c r="H216" s="105">
        <v>0</v>
      </c>
      <c r="I216" s="105">
        <v>0</v>
      </c>
      <c r="J216" s="105">
        <v>0</v>
      </c>
      <c r="K216" s="105">
        <v>0</v>
      </c>
      <c r="L216" s="105">
        <v>0</v>
      </c>
      <c r="M216" s="105">
        <v>0</v>
      </c>
      <c r="N216" s="105">
        <v>0</v>
      </c>
      <c r="O216" s="105">
        <v>0</v>
      </c>
      <c r="P216" s="200">
        <v>0</v>
      </c>
      <c r="R216" s="201">
        <v>0</v>
      </c>
      <c r="S216" s="105">
        <v>1</v>
      </c>
      <c r="T216" s="105">
        <v>0</v>
      </c>
      <c r="U216" s="105">
        <v>0</v>
      </c>
      <c r="V216" s="105">
        <v>0</v>
      </c>
      <c r="W216" s="105">
        <v>0</v>
      </c>
      <c r="X216" s="105">
        <v>0</v>
      </c>
      <c r="Y216" s="200">
        <v>0</v>
      </c>
    </row>
    <row r="217" spans="1:25" x14ac:dyDescent="0.2">
      <c r="A217" s="1">
        <v>55</v>
      </c>
      <c r="B217" s="1">
        <v>59</v>
      </c>
      <c r="C217" s="202" t="s">
        <v>2265</v>
      </c>
      <c r="D217" s="202" t="s">
        <v>2026</v>
      </c>
      <c r="E217" s="4">
        <v>0</v>
      </c>
      <c r="F217" s="4">
        <v>8</v>
      </c>
      <c r="G217" s="4">
        <v>0</v>
      </c>
      <c r="H217" s="4">
        <v>0</v>
      </c>
      <c r="I217" s="4">
        <v>0</v>
      </c>
      <c r="J217" s="4">
        <v>0</v>
      </c>
      <c r="K217" s="4">
        <v>0</v>
      </c>
      <c r="L217" s="4">
        <v>1</v>
      </c>
      <c r="M217" s="4">
        <v>0</v>
      </c>
      <c r="N217" s="4">
        <v>0</v>
      </c>
      <c r="O217" s="4">
        <v>0</v>
      </c>
      <c r="P217" s="170">
        <v>0</v>
      </c>
      <c r="R217" s="203">
        <v>0</v>
      </c>
      <c r="S217" s="4">
        <v>9</v>
      </c>
      <c r="T217" s="4">
        <v>0</v>
      </c>
      <c r="U217" s="4">
        <v>0</v>
      </c>
      <c r="V217" s="4">
        <v>0</v>
      </c>
      <c r="W217" s="4">
        <v>0</v>
      </c>
      <c r="X217" s="4">
        <v>0</v>
      </c>
      <c r="Y217" s="170">
        <v>0</v>
      </c>
    </row>
    <row r="218" spans="1:25" x14ac:dyDescent="0.2">
      <c r="A218" s="1">
        <v>55</v>
      </c>
      <c r="B218" s="1">
        <v>59</v>
      </c>
      <c r="C218" s="202" t="s">
        <v>2265</v>
      </c>
      <c r="D218" s="202" t="s">
        <v>2028</v>
      </c>
      <c r="E218" s="4">
        <v>6</v>
      </c>
      <c r="F218" s="4">
        <v>0</v>
      </c>
      <c r="G218" s="4">
        <v>1</v>
      </c>
      <c r="H218" s="4">
        <v>1</v>
      </c>
      <c r="I218" s="4">
        <v>0</v>
      </c>
      <c r="J218" s="4">
        <v>0</v>
      </c>
      <c r="K218" s="4">
        <v>0</v>
      </c>
      <c r="L218" s="4">
        <v>0</v>
      </c>
      <c r="M218" s="4">
        <v>0</v>
      </c>
      <c r="N218" s="4">
        <v>0</v>
      </c>
      <c r="O218" s="4">
        <v>0</v>
      </c>
      <c r="P218" s="170">
        <v>0</v>
      </c>
      <c r="R218" s="203">
        <v>6</v>
      </c>
      <c r="S218" s="4">
        <v>0</v>
      </c>
      <c r="T218" s="4">
        <v>1</v>
      </c>
      <c r="U218" s="4">
        <v>1</v>
      </c>
      <c r="V218" s="4">
        <v>0</v>
      </c>
      <c r="W218" s="4">
        <v>0</v>
      </c>
      <c r="X218" s="4">
        <v>0</v>
      </c>
      <c r="Y218" s="170">
        <v>0</v>
      </c>
    </row>
    <row r="219" spans="1:25" x14ac:dyDescent="0.2">
      <c r="A219" s="1">
        <v>55</v>
      </c>
      <c r="B219" s="1">
        <v>59</v>
      </c>
      <c r="C219" s="202" t="s">
        <v>2265</v>
      </c>
      <c r="D219" s="202" t="s">
        <v>2027</v>
      </c>
      <c r="E219" s="4">
        <v>14</v>
      </c>
      <c r="F219" s="4">
        <v>55</v>
      </c>
      <c r="G219" s="4">
        <v>2</v>
      </c>
      <c r="H219" s="4">
        <v>7</v>
      </c>
      <c r="I219" s="4">
        <v>0</v>
      </c>
      <c r="J219" s="4">
        <v>3</v>
      </c>
      <c r="K219" s="4">
        <v>3</v>
      </c>
      <c r="L219" s="4">
        <v>23</v>
      </c>
      <c r="M219" s="4">
        <v>4</v>
      </c>
      <c r="N219" s="4">
        <v>1</v>
      </c>
      <c r="O219" s="4">
        <v>2</v>
      </c>
      <c r="P219" s="170">
        <v>0</v>
      </c>
      <c r="R219" s="203">
        <v>14</v>
      </c>
      <c r="S219" s="4">
        <v>78</v>
      </c>
      <c r="T219" s="4">
        <v>2</v>
      </c>
      <c r="U219" s="4">
        <v>12</v>
      </c>
      <c r="V219" s="4">
        <v>0</v>
      </c>
      <c r="W219" s="4">
        <v>4</v>
      </c>
      <c r="X219" s="4">
        <v>1</v>
      </c>
      <c r="Y219" s="170">
        <v>3</v>
      </c>
    </row>
    <row r="220" spans="1:25" x14ac:dyDescent="0.2">
      <c r="A220" s="1">
        <v>55</v>
      </c>
      <c r="B220" s="1">
        <v>59</v>
      </c>
      <c r="C220" s="202" t="s">
        <v>2265</v>
      </c>
      <c r="D220" s="202" t="s">
        <v>2030</v>
      </c>
      <c r="E220" s="4">
        <v>0</v>
      </c>
      <c r="F220" s="4">
        <v>3</v>
      </c>
      <c r="G220" s="4">
        <v>0</v>
      </c>
      <c r="H220" s="4">
        <v>0</v>
      </c>
      <c r="I220" s="4">
        <v>0</v>
      </c>
      <c r="J220" s="4">
        <v>0</v>
      </c>
      <c r="K220" s="4">
        <v>0</v>
      </c>
      <c r="L220" s="4">
        <v>5</v>
      </c>
      <c r="M220" s="4">
        <v>0</v>
      </c>
      <c r="N220" s="4">
        <v>0</v>
      </c>
      <c r="O220" s="4">
        <v>0</v>
      </c>
      <c r="P220" s="170">
        <v>0</v>
      </c>
      <c r="R220" s="203">
        <v>0</v>
      </c>
      <c r="S220" s="4">
        <v>8</v>
      </c>
      <c r="T220" s="4">
        <v>0</v>
      </c>
      <c r="U220" s="4">
        <v>0</v>
      </c>
      <c r="V220" s="4">
        <v>0</v>
      </c>
      <c r="W220" s="4">
        <v>0</v>
      </c>
      <c r="X220" s="4">
        <v>0</v>
      </c>
      <c r="Y220" s="170">
        <v>0</v>
      </c>
    </row>
    <row r="221" spans="1:25" x14ac:dyDescent="0.2">
      <c r="A221" s="1">
        <v>55</v>
      </c>
      <c r="B221" s="1">
        <v>59</v>
      </c>
      <c r="C221" s="202" t="s">
        <v>2265</v>
      </c>
      <c r="D221" s="202" t="s">
        <v>2103</v>
      </c>
      <c r="E221" s="4">
        <v>0</v>
      </c>
      <c r="F221" s="4">
        <v>0</v>
      </c>
      <c r="G221" s="4">
        <v>0</v>
      </c>
      <c r="H221" s="4">
        <v>2</v>
      </c>
      <c r="I221" s="4">
        <v>0</v>
      </c>
      <c r="J221" s="4">
        <v>1</v>
      </c>
      <c r="K221" s="4">
        <v>4</v>
      </c>
      <c r="L221" s="4">
        <v>0</v>
      </c>
      <c r="M221" s="4">
        <v>0</v>
      </c>
      <c r="N221" s="4">
        <v>0</v>
      </c>
      <c r="O221" s="4">
        <v>1</v>
      </c>
      <c r="P221" s="170">
        <v>0</v>
      </c>
      <c r="R221" s="203">
        <v>0</v>
      </c>
      <c r="S221" s="4">
        <v>0</v>
      </c>
      <c r="T221" s="4">
        <v>0</v>
      </c>
      <c r="U221" s="4">
        <v>4</v>
      </c>
      <c r="V221" s="4">
        <v>0</v>
      </c>
      <c r="W221" s="4">
        <v>0</v>
      </c>
      <c r="X221" s="4">
        <v>0</v>
      </c>
      <c r="Y221" s="170">
        <v>4</v>
      </c>
    </row>
    <row r="222" spans="1:25" x14ac:dyDescent="0.2">
      <c r="A222" s="1">
        <v>55</v>
      </c>
      <c r="B222" s="1">
        <v>59</v>
      </c>
      <c r="C222" s="202" t="s">
        <v>2265</v>
      </c>
      <c r="D222" s="202" t="s">
        <v>2104</v>
      </c>
      <c r="E222" s="4">
        <v>0</v>
      </c>
      <c r="F222" s="4">
        <v>0</v>
      </c>
      <c r="G222" s="4">
        <v>0</v>
      </c>
      <c r="H222" s="4">
        <v>0</v>
      </c>
      <c r="I222" s="4">
        <v>0</v>
      </c>
      <c r="J222" s="4">
        <v>0</v>
      </c>
      <c r="K222" s="4">
        <v>0</v>
      </c>
      <c r="L222" s="4">
        <v>2</v>
      </c>
      <c r="M222" s="4">
        <v>0</v>
      </c>
      <c r="N222" s="4">
        <v>0</v>
      </c>
      <c r="O222" s="4">
        <v>0</v>
      </c>
      <c r="P222" s="170">
        <v>0</v>
      </c>
      <c r="R222" s="203">
        <v>0</v>
      </c>
      <c r="S222" s="4">
        <v>2</v>
      </c>
      <c r="T222" s="4">
        <v>0</v>
      </c>
      <c r="U222" s="4">
        <v>0</v>
      </c>
      <c r="V222" s="4">
        <v>0</v>
      </c>
      <c r="W222" s="4">
        <v>0</v>
      </c>
      <c r="X222" s="4">
        <v>0</v>
      </c>
      <c r="Y222" s="170">
        <v>0</v>
      </c>
    </row>
    <row r="223" spans="1:25" x14ac:dyDescent="0.2">
      <c r="A223" s="1">
        <v>55</v>
      </c>
      <c r="B223" s="1">
        <v>59</v>
      </c>
      <c r="C223" s="202" t="s">
        <v>2265</v>
      </c>
      <c r="D223" s="202" t="s">
        <v>2035</v>
      </c>
      <c r="E223" s="4">
        <v>0</v>
      </c>
      <c r="F223" s="4">
        <v>0</v>
      </c>
      <c r="G223" s="4">
        <v>0</v>
      </c>
      <c r="H223" s="4">
        <v>0</v>
      </c>
      <c r="I223" s="4">
        <v>0</v>
      </c>
      <c r="J223" s="4">
        <v>0</v>
      </c>
      <c r="K223" s="4">
        <v>1</v>
      </c>
      <c r="L223" s="4">
        <v>0</v>
      </c>
      <c r="M223" s="4">
        <v>0</v>
      </c>
      <c r="N223" s="4">
        <v>0</v>
      </c>
      <c r="O223" s="4">
        <v>0</v>
      </c>
      <c r="P223" s="170">
        <v>0</v>
      </c>
      <c r="R223" s="203">
        <v>0</v>
      </c>
      <c r="S223" s="4">
        <v>0</v>
      </c>
      <c r="T223" s="4">
        <v>0</v>
      </c>
      <c r="U223" s="4">
        <v>0</v>
      </c>
      <c r="V223" s="4">
        <v>0</v>
      </c>
      <c r="W223" s="4">
        <v>0</v>
      </c>
      <c r="X223" s="4">
        <v>0</v>
      </c>
      <c r="Y223" s="170">
        <v>1</v>
      </c>
    </row>
    <row r="224" spans="1:25" x14ac:dyDescent="0.2">
      <c r="A224" s="1">
        <v>55</v>
      </c>
      <c r="B224" s="1">
        <v>59</v>
      </c>
      <c r="C224" s="202" t="s">
        <v>2265</v>
      </c>
      <c r="D224" s="202" t="s">
        <v>1196</v>
      </c>
      <c r="E224" s="4">
        <v>0</v>
      </c>
      <c r="F224" s="4">
        <v>0</v>
      </c>
      <c r="G224" s="4">
        <v>0</v>
      </c>
      <c r="H224" s="4">
        <v>0</v>
      </c>
      <c r="I224" s="4">
        <v>0</v>
      </c>
      <c r="J224" s="4">
        <v>0</v>
      </c>
      <c r="K224" s="4">
        <v>1</v>
      </c>
      <c r="L224" s="4">
        <v>0</v>
      </c>
      <c r="M224" s="4">
        <v>0</v>
      </c>
      <c r="N224" s="4">
        <v>0</v>
      </c>
      <c r="O224" s="4">
        <v>0</v>
      </c>
      <c r="P224" s="170">
        <v>0</v>
      </c>
      <c r="R224" s="203">
        <v>0</v>
      </c>
      <c r="S224" s="4">
        <v>0</v>
      </c>
      <c r="T224" s="4">
        <v>0</v>
      </c>
      <c r="U224" s="4">
        <v>0</v>
      </c>
      <c r="V224" s="4">
        <v>0</v>
      </c>
      <c r="W224" s="4">
        <v>0</v>
      </c>
      <c r="X224" s="4">
        <v>0</v>
      </c>
      <c r="Y224" s="170">
        <v>1</v>
      </c>
    </row>
    <row r="225" spans="1:25" ht="13.5" thickBot="1" x14ac:dyDescent="0.25">
      <c r="A225" s="1">
        <v>55</v>
      </c>
      <c r="B225" s="1">
        <v>59</v>
      </c>
      <c r="C225" s="204" t="s">
        <v>2265</v>
      </c>
      <c r="D225" s="204" t="s">
        <v>2105</v>
      </c>
      <c r="E225" s="173">
        <v>1</v>
      </c>
      <c r="F225" s="173">
        <v>0</v>
      </c>
      <c r="G225" s="173">
        <v>0</v>
      </c>
      <c r="H225" s="173">
        <v>1</v>
      </c>
      <c r="I225" s="173">
        <v>0</v>
      </c>
      <c r="J225" s="173">
        <v>0</v>
      </c>
      <c r="K225" s="173">
        <v>1</v>
      </c>
      <c r="L225" s="173">
        <v>0</v>
      </c>
      <c r="M225" s="173">
        <v>0</v>
      </c>
      <c r="N225" s="173">
        <v>0</v>
      </c>
      <c r="O225" s="173">
        <v>0</v>
      </c>
      <c r="P225" s="174">
        <v>0</v>
      </c>
      <c r="R225" s="205">
        <v>1</v>
      </c>
      <c r="S225" s="173">
        <v>0</v>
      </c>
      <c r="T225" s="173">
        <v>0</v>
      </c>
      <c r="U225" s="173">
        <v>1</v>
      </c>
      <c r="V225" s="173">
        <v>0</v>
      </c>
      <c r="W225" s="173">
        <v>0</v>
      </c>
      <c r="X225" s="173">
        <v>0</v>
      </c>
      <c r="Y225" s="174">
        <v>1</v>
      </c>
    </row>
    <row r="226" spans="1:25" x14ac:dyDescent="0.2">
      <c r="A226" s="1">
        <v>60</v>
      </c>
      <c r="B226" s="1">
        <v>64</v>
      </c>
      <c r="C226" s="195" t="s">
        <v>2266</v>
      </c>
      <c r="D226" s="195" t="s">
        <v>2025</v>
      </c>
      <c r="E226" s="196">
        <v>1</v>
      </c>
      <c r="F226" s="196">
        <v>8</v>
      </c>
      <c r="G226" s="196">
        <v>0</v>
      </c>
      <c r="H226" s="196">
        <v>0</v>
      </c>
      <c r="I226" s="196">
        <v>0</v>
      </c>
      <c r="J226" s="196">
        <v>2</v>
      </c>
      <c r="K226" s="196">
        <v>1</v>
      </c>
      <c r="L226" s="196">
        <v>3</v>
      </c>
      <c r="M226" s="196">
        <v>0</v>
      </c>
      <c r="N226" s="196">
        <v>1</v>
      </c>
      <c r="O226" s="196">
        <v>1</v>
      </c>
      <c r="P226" s="197">
        <v>0</v>
      </c>
      <c r="R226" s="198">
        <v>1</v>
      </c>
      <c r="S226" s="196">
        <v>11</v>
      </c>
      <c r="T226" s="196">
        <v>0</v>
      </c>
      <c r="U226" s="196">
        <v>3</v>
      </c>
      <c r="V226" s="196">
        <v>0</v>
      </c>
      <c r="W226" s="196">
        <v>0</v>
      </c>
      <c r="X226" s="196">
        <v>1</v>
      </c>
      <c r="Y226" s="197">
        <v>1</v>
      </c>
    </row>
    <row r="227" spans="1:25" x14ac:dyDescent="0.2">
      <c r="A227" s="1">
        <v>60</v>
      </c>
      <c r="B227" s="1">
        <v>64</v>
      </c>
      <c r="C227" s="199" t="s">
        <v>2266</v>
      </c>
      <c r="D227" s="199" t="s">
        <v>2034</v>
      </c>
      <c r="E227" s="105">
        <v>0</v>
      </c>
      <c r="F227" s="105">
        <v>0</v>
      </c>
      <c r="G227" s="105">
        <v>0</v>
      </c>
      <c r="H227" s="105">
        <v>0</v>
      </c>
      <c r="I227" s="105">
        <v>0</v>
      </c>
      <c r="J227" s="105">
        <v>0</v>
      </c>
      <c r="K227" s="105">
        <v>0</v>
      </c>
      <c r="L227" s="105">
        <v>1</v>
      </c>
      <c r="M227" s="105">
        <v>0</v>
      </c>
      <c r="N227" s="105">
        <v>0</v>
      </c>
      <c r="O227" s="105">
        <v>0</v>
      </c>
      <c r="P227" s="200">
        <v>0</v>
      </c>
      <c r="R227" s="201">
        <v>0</v>
      </c>
      <c r="S227" s="105">
        <v>1</v>
      </c>
      <c r="T227" s="105">
        <v>0</v>
      </c>
      <c r="U227" s="105">
        <v>0</v>
      </c>
      <c r="V227" s="105">
        <v>0</v>
      </c>
      <c r="W227" s="105">
        <v>0</v>
      </c>
      <c r="X227" s="105">
        <v>0</v>
      </c>
      <c r="Y227" s="200">
        <v>0</v>
      </c>
    </row>
    <row r="228" spans="1:25" x14ac:dyDescent="0.2">
      <c r="A228" s="1">
        <v>60</v>
      </c>
      <c r="B228" s="1">
        <v>64</v>
      </c>
      <c r="C228" s="202" t="s">
        <v>2266</v>
      </c>
      <c r="D228" s="202" t="s">
        <v>2026</v>
      </c>
      <c r="E228" s="4">
        <v>0</v>
      </c>
      <c r="F228" s="4">
        <v>7</v>
      </c>
      <c r="G228" s="4">
        <v>1</v>
      </c>
      <c r="H228" s="4">
        <v>0</v>
      </c>
      <c r="I228" s="4">
        <v>0</v>
      </c>
      <c r="J228" s="4">
        <v>0</v>
      </c>
      <c r="K228" s="4">
        <v>0</v>
      </c>
      <c r="L228" s="4">
        <v>4</v>
      </c>
      <c r="M228" s="4">
        <v>0</v>
      </c>
      <c r="N228" s="4">
        <v>0</v>
      </c>
      <c r="O228" s="4">
        <v>0</v>
      </c>
      <c r="P228" s="170">
        <v>0</v>
      </c>
      <c r="R228" s="203">
        <v>0</v>
      </c>
      <c r="S228" s="4">
        <v>11</v>
      </c>
      <c r="T228" s="4">
        <v>1</v>
      </c>
      <c r="U228" s="4">
        <v>0</v>
      </c>
      <c r="V228" s="4">
        <v>0</v>
      </c>
      <c r="W228" s="4">
        <v>0</v>
      </c>
      <c r="X228" s="4">
        <v>0</v>
      </c>
      <c r="Y228" s="170">
        <v>0</v>
      </c>
    </row>
    <row r="229" spans="1:25" x14ac:dyDescent="0.2">
      <c r="A229" s="1">
        <v>60</v>
      </c>
      <c r="B229" s="1">
        <v>64</v>
      </c>
      <c r="C229" s="202" t="s">
        <v>2266</v>
      </c>
      <c r="D229" s="202" t="s">
        <v>2028</v>
      </c>
      <c r="E229" s="4">
        <v>3</v>
      </c>
      <c r="F229" s="4">
        <v>0</v>
      </c>
      <c r="G229" s="4">
        <v>0</v>
      </c>
      <c r="H229" s="4">
        <v>0</v>
      </c>
      <c r="I229" s="4">
        <v>0</v>
      </c>
      <c r="J229" s="4">
        <v>0</v>
      </c>
      <c r="K229" s="4">
        <v>0</v>
      </c>
      <c r="L229" s="4">
        <v>0</v>
      </c>
      <c r="M229" s="4">
        <v>0</v>
      </c>
      <c r="N229" s="4">
        <v>0</v>
      </c>
      <c r="O229" s="4">
        <v>0</v>
      </c>
      <c r="P229" s="170">
        <v>0</v>
      </c>
      <c r="R229" s="203">
        <v>3</v>
      </c>
      <c r="S229" s="4">
        <v>0</v>
      </c>
      <c r="T229" s="4">
        <v>0</v>
      </c>
      <c r="U229" s="4">
        <v>0</v>
      </c>
      <c r="V229" s="4">
        <v>0</v>
      </c>
      <c r="W229" s="4">
        <v>0</v>
      </c>
      <c r="X229" s="4">
        <v>0</v>
      </c>
      <c r="Y229" s="170">
        <v>0</v>
      </c>
    </row>
    <row r="230" spans="1:25" x14ac:dyDescent="0.2">
      <c r="A230" s="1">
        <v>60</v>
      </c>
      <c r="B230" s="1">
        <v>64</v>
      </c>
      <c r="C230" s="202" t="s">
        <v>2266</v>
      </c>
      <c r="D230" s="202" t="s">
        <v>2027</v>
      </c>
      <c r="E230" s="4">
        <v>15</v>
      </c>
      <c r="F230" s="4">
        <v>32</v>
      </c>
      <c r="G230" s="4">
        <v>1</v>
      </c>
      <c r="H230" s="4">
        <v>17</v>
      </c>
      <c r="I230" s="4">
        <v>0</v>
      </c>
      <c r="J230" s="4">
        <v>4</v>
      </c>
      <c r="K230" s="4">
        <v>7</v>
      </c>
      <c r="L230" s="4">
        <v>30</v>
      </c>
      <c r="M230" s="4">
        <v>2</v>
      </c>
      <c r="N230" s="4">
        <v>3</v>
      </c>
      <c r="O230" s="4">
        <v>3</v>
      </c>
      <c r="P230" s="170">
        <v>1</v>
      </c>
      <c r="R230" s="203">
        <v>15</v>
      </c>
      <c r="S230" s="4">
        <v>62</v>
      </c>
      <c r="T230" s="4">
        <v>1</v>
      </c>
      <c r="U230" s="4">
        <v>25</v>
      </c>
      <c r="V230" s="4">
        <v>0</v>
      </c>
      <c r="W230" s="4">
        <v>2</v>
      </c>
      <c r="X230" s="4">
        <v>3</v>
      </c>
      <c r="Y230" s="170">
        <v>7</v>
      </c>
    </row>
    <row r="231" spans="1:25" x14ac:dyDescent="0.2">
      <c r="A231" s="1">
        <v>60</v>
      </c>
      <c r="B231" s="1">
        <v>64</v>
      </c>
      <c r="C231" s="202" t="s">
        <v>2266</v>
      </c>
      <c r="D231" s="202" t="s">
        <v>2030</v>
      </c>
      <c r="E231" s="4">
        <v>2</v>
      </c>
      <c r="F231" s="4">
        <v>6</v>
      </c>
      <c r="G231" s="4">
        <v>0</v>
      </c>
      <c r="H231" s="4">
        <v>2</v>
      </c>
      <c r="I231" s="4">
        <v>0</v>
      </c>
      <c r="J231" s="4">
        <v>0</v>
      </c>
      <c r="K231" s="4">
        <v>2</v>
      </c>
      <c r="L231" s="4">
        <v>4</v>
      </c>
      <c r="M231" s="4">
        <v>0</v>
      </c>
      <c r="N231" s="4">
        <v>0</v>
      </c>
      <c r="O231" s="4">
        <v>2</v>
      </c>
      <c r="P231" s="170">
        <v>0</v>
      </c>
      <c r="R231" s="203">
        <v>2</v>
      </c>
      <c r="S231" s="4">
        <v>10</v>
      </c>
      <c r="T231" s="4">
        <v>0</v>
      </c>
      <c r="U231" s="4">
        <v>4</v>
      </c>
      <c r="V231" s="4">
        <v>0</v>
      </c>
      <c r="W231" s="4">
        <v>0</v>
      </c>
      <c r="X231" s="4">
        <v>0</v>
      </c>
      <c r="Y231" s="170">
        <v>2</v>
      </c>
    </row>
    <row r="232" spans="1:25" x14ac:dyDescent="0.2">
      <c r="A232" s="1">
        <v>60</v>
      </c>
      <c r="B232" s="1">
        <v>64</v>
      </c>
      <c r="C232" s="202" t="s">
        <v>2266</v>
      </c>
      <c r="D232" s="202" t="s">
        <v>2103</v>
      </c>
      <c r="E232" s="4">
        <v>0</v>
      </c>
      <c r="F232" s="4">
        <v>0</v>
      </c>
      <c r="G232" s="4">
        <v>0</v>
      </c>
      <c r="H232" s="4">
        <v>0</v>
      </c>
      <c r="I232" s="4">
        <v>0</v>
      </c>
      <c r="J232" s="4">
        <v>0</v>
      </c>
      <c r="K232" s="4">
        <v>0</v>
      </c>
      <c r="L232" s="4">
        <v>0</v>
      </c>
      <c r="M232" s="4">
        <v>0</v>
      </c>
      <c r="N232" s="4">
        <v>0</v>
      </c>
      <c r="O232" s="4">
        <v>0</v>
      </c>
      <c r="P232" s="170">
        <v>0</v>
      </c>
      <c r="R232" s="203">
        <v>0</v>
      </c>
      <c r="S232" s="4">
        <v>0</v>
      </c>
      <c r="T232" s="4">
        <v>0</v>
      </c>
      <c r="U232" s="4">
        <v>0</v>
      </c>
      <c r="V232" s="4">
        <v>0</v>
      </c>
      <c r="W232" s="4">
        <v>0</v>
      </c>
      <c r="X232" s="4">
        <v>0</v>
      </c>
      <c r="Y232" s="170">
        <v>0</v>
      </c>
    </row>
    <row r="233" spans="1:25" x14ac:dyDescent="0.2">
      <c r="A233" s="1">
        <v>60</v>
      </c>
      <c r="B233" s="1">
        <v>64</v>
      </c>
      <c r="C233" s="202" t="s">
        <v>2266</v>
      </c>
      <c r="D233" s="202" t="s">
        <v>2104</v>
      </c>
      <c r="E233" s="4">
        <v>1</v>
      </c>
      <c r="F233" s="4">
        <v>0</v>
      </c>
      <c r="G233" s="4">
        <v>0</v>
      </c>
      <c r="H233" s="4">
        <v>1</v>
      </c>
      <c r="I233" s="4">
        <v>0</v>
      </c>
      <c r="J233" s="4">
        <v>0</v>
      </c>
      <c r="K233" s="4">
        <v>1</v>
      </c>
      <c r="L233" s="4">
        <v>0</v>
      </c>
      <c r="M233" s="4">
        <v>0</v>
      </c>
      <c r="N233" s="4">
        <v>1</v>
      </c>
      <c r="O233" s="4">
        <v>0</v>
      </c>
      <c r="P233" s="170">
        <v>0</v>
      </c>
      <c r="R233" s="203">
        <v>1</v>
      </c>
      <c r="S233" s="4">
        <v>0</v>
      </c>
      <c r="T233" s="4">
        <v>0</v>
      </c>
      <c r="U233" s="4">
        <v>1</v>
      </c>
      <c r="V233" s="4">
        <v>0</v>
      </c>
      <c r="W233" s="4">
        <v>0</v>
      </c>
      <c r="X233" s="4">
        <v>1</v>
      </c>
      <c r="Y233" s="170">
        <v>1</v>
      </c>
    </row>
    <row r="234" spans="1:25" x14ac:dyDescent="0.2">
      <c r="A234" s="1">
        <v>60</v>
      </c>
      <c r="B234" s="1">
        <v>64</v>
      </c>
      <c r="C234" s="202" t="s">
        <v>2266</v>
      </c>
      <c r="D234" s="202" t="s">
        <v>2035</v>
      </c>
      <c r="E234" s="4">
        <v>1</v>
      </c>
      <c r="F234" s="4">
        <v>0</v>
      </c>
      <c r="G234" s="4">
        <v>0</v>
      </c>
      <c r="H234" s="4">
        <v>2</v>
      </c>
      <c r="I234" s="4">
        <v>0</v>
      </c>
      <c r="J234" s="4">
        <v>2</v>
      </c>
      <c r="K234" s="4">
        <v>2</v>
      </c>
      <c r="L234" s="4">
        <v>0</v>
      </c>
      <c r="M234" s="4">
        <v>0</v>
      </c>
      <c r="N234" s="4">
        <v>0</v>
      </c>
      <c r="O234" s="4">
        <v>0</v>
      </c>
      <c r="P234" s="170">
        <v>0</v>
      </c>
      <c r="R234" s="203">
        <v>1</v>
      </c>
      <c r="S234" s="4">
        <v>0</v>
      </c>
      <c r="T234" s="4">
        <v>0</v>
      </c>
      <c r="U234" s="4">
        <v>4</v>
      </c>
      <c r="V234" s="4">
        <v>0</v>
      </c>
      <c r="W234" s="4">
        <v>0</v>
      </c>
      <c r="X234" s="4">
        <v>0</v>
      </c>
      <c r="Y234" s="170">
        <v>2</v>
      </c>
    </row>
    <row r="235" spans="1:25" x14ac:dyDescent="0.2">
      <c r="A235" s="1">
        <v>60</v>
      </c>
      <c r="B235" s="1">
        <v>64</v>
      </c>
      <c r="C235" s="202" t="s">
        <v>2266</v>
      </c>
      <c r="D235" s="202" t="s">
        <v>1196</v>
      </c>
      <c r="E235" s="4">
        <v>0</v>
      </c>
      <c r="F235" s="4">
        <v>0</v>
      </c>
      <c r="G235" s="4">
        <v>0</v>
      </c>
      <c r="H235" s="4">
        <v>0</v>
      </c>
      <c r="I235" s="4">
        <v>0</v>
      </c>
      <c r="J235" s="4">
        <v>0</v>
      </c>
      <c r="K235" s="4">
        <v>0</v>
      </c>
      <c r="L235" s="4">
        <v>0</v>
      </c>
      <c r="M235" s="4">
        <v>0</v>
      </c>
      <c r="N235" s="4">
        <v>0</v>
      </c>
      <c r="O235" s="4">
        <v>0</v>
      </c>
      <c r="P235" s="170">
        <v>0</v>
      </c>
      <c r="R235" s="203">
        <v>0</v>
      </c>
      <c r="S235" s="4">
        <v>0</v>
      </c>
      <c r="T235" s="4">
        <v>0</v>
      </c>
      <c r="U235" s="4">
        <v>0</v>
      </c>
      <c r="V235" s="4">
        <v>0</v>
      </c>
      <c r="W235" s="4">
        <v>0</v>
      </c>
      <c r="X235" s="4">
        <v>0</v>
      </c>
      <c r="Y235" s="170">
        <v>0</v>
      </c>
    </row>
    <row r="236" spans="1:25" ht="13.5" thickBot="1" x14ac:dyDescent="0.25">
      <c r="A236" s="1">
        <v>60</v>
      </c>
      <c r="B236" s="1">
        <v>64</v>
      </c>
      <c r="C236" s="204" t="s">
        <v>2266</v>
      </c>
      <c r="D236" s="204" t="s">
        <v>2105</v>
      </c>
      <c r="E236" s="173">
        <v>0</v>
      </c>
      <c r="F236" s="173">
        <v>1</v>
      </c>
      <c r="G236" s="173">
        <v>0</v>
      </c>
      <c r="H236" s="173">
        <v>0</v>
      </c>
      <c r="I236" s="173">
        <v>0</v>
      </c>
      <c r="J236" s="173">
        <v>0</v>
      </c>
      <c r="K236" s="173">
        <v>0</v>
      </c>
      <c r="L236" s="173">
        <v>0</v>
      </c>
      <c r="M236" s="173">
        <v>0</v>
      </c>
      <c r="N236" s="173">
        <v>0</v>
      </c>
      <c r="O236" s="173">
        <v>0</v>
      </c>
      <c r="P236" s="174">
        <v>0</v>
      </c>
      <c r="R236" s="205">
        <v>0</v>
      </c>
      <c r="S236" s="173">
        <v>1</v>
      </c>
      <c r="T236" s="173">
        <v>0</v>
      </c>
      <c r="U236" s="173">
        <v>0</v>
      </c>
      <c r="V236" s="173">
        <v>0</v>
      </c>
      <c r="W236" s="173">
        <v>0</v>
      </c>
      <c r="X236" s="173">
        <v>0</v>
      </c>
      <c r="Y236" s="174">
        <v>0</v>
      </c>
    </row>
    <row r="237" spans="1:25" x14ac:dyDescent="0.2">
      <c r="A237" s="1">
        <v>65</v>
      </c>
      <c r="B237" s="1">
        <v>69</v>
      </c>
      <c r="C237" s="195" t="s">
        <v>2267</v>
      </c>
      <c r="D237" s="195" t="s">
        <v>2025</v>
      </c>
      <c r="E237" s="196">
        <v>2</v>
      </c>
      <c r="F237" s="196">
        <v>2</v>
      </c>
      <c r="G237" s="196">
        <v>0</v>
      </c>
      <c r="H237" s="196">
        <v>2</v>
      </c>
      <c r="I237" s="196">
        <v>1</v>
      </c>
      <c r="J237" s="196">
        <v>1</v>
      </c>
      <c r="K237" s="196">
        <v>1</v>
      </c>
      <c r="L237" s="196">
        <v>3</v>
      </c>
      <c r="M237" s="196">
        <v>2</v>
      </c>
      <c r="N237" s="196">
        <v>0</v>
      </c>
      <c r="O237" s="196">
        <v>0</v>
      </c>
      <c r="P237" s="197">
        <v>0</v>
      </c>
      <c r="R237" s="198">
        <v>2</v>
      </c>
      <c r="S237" s="196">
        <v>5</v>
      </c>
      <c r="T237" s="196">
        <v>0</v>
      </c>
      <c r="U237" s="196">
        <v>3</v>
      </c>
      <c r="V237" s="196">
        <v>1</v>
      </c>
      <c r="W237" s="196">
        <v>2</v>
      </c>
      <c r="X237" s="196">
        <v>0</v>
      </c>
      <c r="Y237" s="197">
        <v>1</v>
      </c>
    </row>
    <row r="238" spans="1:25" x14ac:dyDescent="0.2">
      <c r="A238" s="1">
        <v>65</v>
      </c>
      <c r="B238" s="1">
        <v>69</v>
      </c>
      <c r="C238" s="199" t="s">
        <v>2267</v>
      </c>
      <c r="D238" s="199" t="s">
        <v>2034</v>
      </c>
      <c r="E238" s="105">
        <v>0</v>
      </c>
      <c r="F238" s="105">
        <v>0</v>
      </c>
      <c r="G238" s="105">
        <v>0</v>
      </c>
      <c r="H238" s="105">
        <v>0</v>
      </c>
      <c r="I238" s="105">
        <v>0</v>
      </c>
      <c r="J238" s="105">
        <v>0</v>
      </c>
      <c r="K238" s="105">
        <v>0</v>
      </c>
      <c r="L238" s="105">
        <v>0</v>
      </c>
      <c r="M238" s="105">
        <v>0</v>
      </c>
      <c r="N238" s="105">
        <v>0</v>
      </c>
      <c r="O238" s="105">
        <v>0</v>
      </c>
      <c r="P238" s="200">
        <v>0</v>
      </c>
      <c r="R238" s="201">
        <v>0</v>
      </c>
      <c r="S238" s="105">
        <v>0</v>
      </c>
      <c r="T238" s="105">
        <v>0</v>
      </c>
      <c r="U238" s="105">
        <v>0</v>
      </c>
      <c r="V238" s="105">
        <v>0</v>
      </c>
      <c r="W238" s="105">
        <v>0</v>
      </c>
      <c r="X238" s="105">
        <v>0</v>
      </c>
      <c r="Y238" s="200">
        <v>0</v>
      </c>
    </row>
    <row r="239" spans="1:25" x14ac:dyDescent="0.2">
      <c r="A239" s="1">
        <v>65</v>
      </c>
      <c r="B239" s="1">
        <v>69</v>
      </c>
      <c r="C239" s="202" t="s">
        <v>2267</v>
      </c>
      <c r="D239" s="202" t="s">
        <v>2026</v>
      </c>
      <c r="E239" s="4">
        <v>1</v>
      </c>
      <c r="F239" s="4">
        <v>1</v>
      </c>
      <c r="G239" s="4">
        <v>0</v>
      </c>
      <c r="H239" s="4">
        <v>2</v>
      </c>
      <c r="I239" s="4">
        <v>0</v>
      </c>
      <c r="J239" s="4">
        <v>0</v>
      </c>
      <c r="K239" s="4">
        <v>2</v>
      </c>
      <c r="L239" s="4">
        <v>0</v>
      </c>
      <c r="M239" s="4">
        <v>0</v>
      </c>
      <c r="N239" s="4">
        <v>0</v>
      </c>
      <c r="O239" s="4">
        <v>0</v>
      </c>
      <c r="P239" s="170">
        <v>0</v>
      </c>
      <c r="R239" s="203">
        <v>1</v>
      </c>
      <c r="S239" s="4">
        <v>1</v>
      </c>
      <c r="T239" s="4">
        <v>0</v>
      </c>
      <c r="U239" s="4">
        <v>2</v>
      </c>
      <c r="V239" s="4">
        <v>0</v>
      </c>
      <c r="W239" s="4">
        <v>0</v>
      </c>
      <c r="X239" s="4">
        <v>0</v>
      </c>
      <c r="Y239" s="170">
        <v>2</v>
      </c>
    </row>
    <row r="240" spans="1:25" x14ac:dyDescent="0.2">
      <c r="A240" s="1">
        <v>65</v>
      </c>
      <c r="B240" s="1">
        <v>69</v>
      </c>
      <c r="C240" s="202" t="s">
        <v>2267</v>
      </c>
      <c r="D240" s="202" t="s">
        <v>2028</v>
      </c>
      <c r="E240" s="4">
        <v>6</v>
      </c>
      <c r="F240" s="4">
        <v>0</v>
      </c>
      <c r="G240" s="4">
        <v>0</v>
      </c>
      <c r="H240" s="4">
        <v>0</v>
      </c>
      <c r="I240" s="4">
        <v>0</v>
      </c>
      <c r="J240" s="4">
        <v>0</v>
      </c>
      <c r="K240" s="4">
        <v>0</v>
      </c>
      <c r="L240" s="4">
        <v>1</v>
      </c>
      <c r="M240" s="4">
        <v>0</v>
      </c>
      <c r="N240" s="4">
        <v>0</v>
      </c>
      <c r="O240" s="4">
        <v>0</v>
      </c>
      <c r="P240" s="170">
        <v>0</v>
      </c>
      <c r="R240" s="203">
        <v>6</v>
      </c>
      <c r="S240" s="4">
        <v>1</v>
      </c>
      <c r="T240" s="4">
        <v>0</v>
      </c>
      <c r="U240" s="4">
        <v>0</v>
      </c>
      <c r="V240" s="4">
        <v>0</v>
      </c>
      <c r="W240" s="4">
        <v>0</v>
      </c>
      <c r="X240" s="4">
        <v>0</v>
      </c>
      <c r="Y240" s="170">
        <v>0</v>
      </c>
    </row>
    <row r="241" spans="1:25" x14ac:dyDescent="0.2">
      <c r="A241" s="1">
        <v>65</v>
      </c>
      <c r="B241" s="1">
        <v>69</v>
      </c>
      <c r="C241" s="202" t="s">
        <v>2267</v>
      </c>
      <c r="D241" s="202" t="s">
        <v>2027</v>
      </c>
      <c r="E241" s="4">
        <v>12</v>
      </c>
      <c r="F241" s="4">
        <v>14</v>
      </c>
      <c r="G241" s="4">
        <v>0</v>
      </c>
      <c r="H241" s="4">
        <v>4</v>
      </c>
      <c r="I241" s="4">
        <v>1</v>
      </c>
      <c r="J241" s="4">
        <v>0</v>
      </c>
      <c r="K241" s="4">
        <v>4</v>
      </c>
      <c r="L241" s="4">
        <v>9</v>
      </c>
      <c r="M241" s="4">
        <v>0</v>
      </c>
      <c r="N241" s="4">
        <v>1</v>
      </c>
      <c r="O241" s="4">
        <v>1</v>
      </c>
      <c r="P241" s="170">
        <v>0</v>
      </c>
      <c r="R241" s="203">
        <v>12</v>
      </c>
      <c r="S241" s="4">
        <v>23</v>
      </c>
      <c r="T241" s="4">
        <v>0</v>
      </c>
      <c r="U241" s="4">
        <v>5</v>
      </c>
      <c r="V241" s="4">
        <v>1</v>
      </c>
      <c r="W241" s="4">
        <v>0</v>
      </c>
      <c r="X241" s="4">
        <v>1</v>
      </c>
      <c r="Y241" s="170">
        <v>4</v>
      </c>
    </row>
    <row r="242" spans="1:25" x14ac:dyDescent="0.2">
      <c r="A242" s="1">
        <v>65</v>
      </c>
      <c r="B242" s="1">
        <v>69</v>
      </c>
      <c r="C242" s="202" t="s">
        <v>2267</v>
      </c>
      <c r="D242" s="202" t="s">
        <v>2030</v>
      </c>
      <c r="E242" s="4">
        <v>0</v>
      </c>
      <c r="F242" s="4">
        <v>2</v>
      </c>
      <c r="G242" s="4">
        <v>0</v>
      </c>
      <c r="H242" s="4">
        <v>0</v>
      </c>
      <c r="I242" s="4">
        <v>0</v>
      </c>
      <c r="J242" s="4">
        <v>0</v>
      </c>
      <c r="K242" s="4">
        <v>0</v>
      </c>
      <c r="L242" s="4">
        <v>2</v>
      </c>
      <c r="M242" s="4">
        <v>0</v>
      </c>
      <c r="N242" s="4">
        <v>0</v>
      </c>
      <c r="O242" s="4">
        <v>0</v>
      </c>
      <c r="P242" s="170">
        <v>0</v>
      </c>
      <c r="R242" s="203">
        <v>0</v>
      </c>
      <c r="S242" s="4">
        <v>4</v>
      </c>
      <c r="T242" s="4">
        <v>0</v>
      </c>
      <c r="U242" s="4">
        <v>0</v>
      </c>
      <c r="V242" s="4">
        <v>0</v>
      </c>
      <c r="W242" s="4">
        <v>0</v>
      </c>
      <c r="X242" s="4">
        <v>0</v>
      </c>
      <c r="Y242" s="170">
        <v>0</v>
      </c>
    </row>
    <row r="243" spans="1:25" x14ac:dyDescent="0.2">
      <c r="A243" s="1">
        <v>65</v>
      </c>
      <c r="B243" s="1">
        <v>69</v>
      </c>
      <c r="C243" s="202" t="s">
        <v>2267</v>
      </c>
      <c r="D243" s="202" t="s">
        <v>2103</v>
      </c>
      <c r="E243" s="4">
        <v>0</v>
      </c>
      <c r="F243" s="4">
        <v>1</v>
      </c>
      <c r="G243" s="4">
        <v>0</v>
      </c>
      <c r="H243" s="4">
        <v>0</v>
      </c>
      <c r="I243" s="4">
        <v>0</v>
      </c>
      <c r="J243" s="4">
        <v>0</v>
      </c>
      <c r="K243" s="4">
        <v>3</v>
      </c>
      <c r="L243" s="4">
        <v>0</v>
      </c>
      <c r="M243" s="4">
        <v>0</v>
      </c>
      <c r="N243" s="4">
        <v>1</v>
      </c>
      <c r="O243" s="4">
        <v>0</v>
      </c>
      <c r="P243" s="170">
        <v>0</v>
      </c>
      <c r="R243" s="203">
        <v>0</v>
      </c>
      <c r="S243" s="4">
        <v>1</v>
      </c>
      <c r="T243" s="4">
        <v>0</v>
      </c>
      <c r="U243" s="4">
        <v>0</v>
      </c>
      <c r="V243" s="4">
        <v>0</v>
      </c>
      <c r="W243" s="4">
        <v>0</v>
      </c>
      <c r="X243" s="4">
        <v>1</v>
      </c>
      <c r="Y243" s="170">
        <v>3</v>
      </c>
    </row>
    <row r="244" spans="1:25" x14ac:dyDescent="0.2">
      <c r="A244" s="1">
        <v>65</v>
      </c>
      <c r="B244" s="1">
        <v>69</v>
      </c>
      <c r="C244" s="202" t="s">
        <v>2267</v>
      </c>
      <c r="D244" s="202" t="s">
        <v>2104</v>
      </c>
      <c r="E244" s="4">
        <v>0</v>
      </c>
      <c r="F244" s="4">
        <v>0</v>
      </c>
      <c r="G244" s="4">
        <v>0</v>
      </c>
      <c r="H244" s="4">
        <v>0</v>
      </c>
      <c r="I244" s="4">
        <v>0</v>
      </c>
      <c r="J244" s="4">
        <v>0</v>
      </c>
      <c r="K244" s="4">
        <v>0</v>
      </c>
      <c r="L244" s="4">
        <v>1</v>
      </c>
      <c r="M244" s="4">
        <v>0</v>
      </c>
      <c r="N244" s="4">
        <v>1</v>
      </c>
      <c r="O244" s="4">
        <v>0</v>
      </c>
      <c r="P244" s="170">
        <v>0</v>
      </c>
      <c r="R244" s="203">
        <v>0</v>
      </c>
      <c r="S244" s="4">
        <v>1</v>
      </c>
      <c r="T244" s="4">
        <v>0</v>
      </c>
      <c r="U244" s="4">
        <v>0</v>
      </c>
      <c r="V244" s="4">
        <v>0</v>
      </c>
      <c r="W244" s="4">
        <v>0</v>
      </c>
      <c r="X244" s="4">
        <v>1</v>
      </c>
      <c r="Y244" s="170">
        <v>0</v>
      </c>
    </row>
    <row r="245" spans="1:25" x14ac:dyDescent="0.2">
      <c r="A245" s="1">
        <v>65</v>
      </c>
      <c r="B245" s="1">
        <v>69</v>
      </c>
      <c r="C245" s="202" t="s">
        <v>2267</v>
      </c>
      <c r="D245" s="202" t="s">
        <v>2035</v>
      </c>
      <c r="E245" s="4">
        <v>0</v>
      </c>
      <c r="F245" s="4">
        <v>0</v>
      </c>
      <c r="G245" s="4">
        <v>0</v>
      </c>
      <c r="H245" s="4">
        <v>0</v>
      </c>
      <c r="I245" s="4">
        <v>0</v>
      </c>
      <c r="J245" s="4">
        <v>0</v>
      </c>
      <c r="K245" s="4">
        <v>0</v>
      </c>
      <c r="L245" s="4">
        <v>0</v>
      </c>
      <c r="M245" s="4">
        <v>0</v>
      </c>
      <c r="N245" s="4">
        <v>0</v>
      </c>
      <c r="O245" s="4">
        <v>0</v>
      </c>
      <c r="P245" s="170">
        <v>0</v>
      </c>
      <c r="R245" s="203">
        <v>0</v>
      </c>
      <c r="S245" s="4">
        <v>0</v>
      </c>
      <c r="T245" s="4">
        <v>0</v>
      </c>
      <c r="U245" s="4">
        <v>0</v>
      </c>
      <c r="V245" s="4">
        <v>0</v>
      </c>
      <c r="W245" s="4">
        <v>0</v>
      </c>
      <c r="X245" s="4">
        <v>0</v>
      </c>
      <c r="Y245" s="170">
        <v>0</v>
      </c>
    </row>
    <row r="246" spans="1:25" x14ac:dyDescent="0.2">
      <c r="A246" s="1">
        <v>65</v>
      </c>
      <c r="B246" s="1">
        <v>69</v>
      </c>
      <c r="C246" s="202" t="s">
        <v>2267</v>
      </c>
      <c r="D246" s="202" t="s">
        <v>1196</v>
      </c>
      <c r="E246" s="4">
        <v>0</v>
      </c>
      <c r="F246" s="4">
        <v>1</v>
      </c>
      <c r="G246" s="4">
        <v>0</v>
      </c>
      <c r="H246" s="4">
        <v>0</v>
      </c>
      <c r="I246" s="4">
        <v>0</v>
      </c>
      <c r="J246" s="4">
        <v>0</v>
      </c>
      <c r="K246" s="4">
        <v>0</v>
      </c>
      <c r="L246" s="4">
        <v>0</v>
      </c>
      <c r="M246" s="4">
        <v>0</v>
      </c>
      <c r="N246" s="4">
        <v>0</v>
      </c>
      <c r="O246" s="4">
        <v>0</v>
      </c>
      <c r="P246" s="170">
        <v>0</v>
      </c>
      <c r="R246" s="203">
        <v>0</v>
      </c>
      <c r="S246" s="4">
        <v>1</v>
      </c>
      <c r="T246" s="4">
        <v>0</v>
      </c>
      <c r="U246" s="4">
        <v>0</v>
      </c>
      <c r="V246" s="4">
        <v>0</v>
      </c>
      <c r="W246" s="4">
        <v>0</v>
      </c>
      <c r="X246" s="4">
        <v>0</v>
      </c>
      <c r="Y246" s="170">
        <v>0</v>
      </c>
    </row>
    <row r="247" spans="1:25" ht="13.5" thickBot="1" x14ac:dyDescent="0.25">
      <c r="A247" s="1">
        <v>65</v>
      </c>
      <c r="B247" s="1">
        <v>69</v>
      </c>
      <c r="C247" s="204" t="s">
        <v>2267</v>
      </c>
      <c r="D247" s="204" t="s">
        <v>2105</v>
      </c>
      <c r="E247" s="173">
        <v>0</v>
      </c>
      <c r="F247" s="173">
        <v>0</v>
      </c>
      <c r="G247" s="173">
        <v>0</v>
      </c>
      <c r="H247" s="173">
        <v>0</v>
      </c>
      <c r="I247" s="173">
        <v>0</v>
      </c>
      <c r="J247" s="173">
        <v>0</v>
      </c>
      <c r="K247" s="173">
        <v>0</v>
      </c>
      <c r="L247" s="173">
        <v>0</v>
      </c>
      <c r="M247" s="173">
        <v>0</v>
      </c>
      <c r="N247" s="173">
        <v>0</v>
      </c>
      <c r="O247" s="173">
        <v>0</v>
      </c>
      <c r="P247" s="174">
        <v>0</v>
      </c>
      <c r="R247" s="205">
        <v>0</v>
      </c>
      <c r="S247" s="173">
        <v>0</v>
      </c>
      <c r="T247" s="173">
        <v>0</v>
      </c>
      <c r="U247" s="173">
        <v>0</v>
      </c>
      <c r="V247" s="173">
        <v>0</v>
      </c>
      <c r="W247" s="173">
        <v>0</v>
      </c>
      <c r="X247" s="173">
        <v>0</v>
      </c>
      <c r="Y247" s="174">
        <v>0</v>
      </c>
    </row>
    <row r="248" spans="1:25" x14ac:dyDescent="0.2">
      <c r="A248" s="1">
        <v>70</v>
      </c>
      <c r="B248" s="1" t="s">
        <v>2180</v>
      </c>
      <c r="C248" s="195" t="s">
        <v>2268</v>
      </c>
      <c r="D248" s="195" t="s">
        <v>2025</v>
      </c>
      <c r="E248" s="196">
        <v>0</v>
      </c>
      <c r="F248" s="196">
        <v>0</v>
      </c>
      <c r="G248" s="196">
        <v>0</v>
      </c>
      <c r="H248" s="196">
        <v>0</v>
      </c>
      <c r="I248" s="196">
        <v>0</v>
      </c>
      <c r="J248" s="196">
        <v>0</v>
      </c>
      <c r="K248" s="196">
        <v>0</v>
      </c>
      <c r="L248" s="196">
        <v>0</v>
      </c>
      <c r="M248" s="196">
        <v>0</v>
      </c>
      <c r="N248" s="196">
        <v>0</v>
      </c>
      <c r="O248" s="196">
        <v>0</v>
      </c>
      <c r="P248" s="197">
        <v>0</v>
      </c>
      <c r="R248" s="198">
        <v>0</v>
      </c>
      <c r="S248" s="196">
        <v>0</v>
      </c>
      <c r="T248" s="196">
        <v>0</v>
      </c>
      <c r="U248" s="196">
        <v>0</v>
      </c>
      <c r="V248" s="196">
        <v>0</v>
      </c>
      <c r="W248" s="196">
        <v>0</v>
      </c>
      <c r="X248" s="196">
        <v>0</v>
      </c>
      <c r="Y248" s="197">
        <v>0</v>
      </c>
    </row>
    <row r="249" spans="1:25" x14ac:dyDescent="0.2">
      <c r="A249" s="1">
        <v>70</v>
      </c>
      <c r="B249" s="1" t="s">
        <v>2180</v>
      </c>
      <c r="C249" s="199" t="s">
        <v>2268</v>
      </c>
      <c r="D249" s="199" t="s">
        <v>2034</v>
      </c>
      <c r="E249" s="105">
        <v>0</v>
      </c>
      <c r="F249" s="105">
        <v>0</v>
      </c>
      <c r="G249" s="105">
        <v>0</v>
      </c>
      <c r="H249" s="105">
        <v>0</v>
      </c>
      <c r="I249" s="105">
        <v>0</v>
      </c>
      <c r="J249" s="105">
        <v>0</v>
      </c>
      <c r="K249" s="105">
        <v>0</v>
      </c>
      <c r="L249" s="105">
        <v>0</v>
      </c>
      <c r="M249" s="105">
        <v>0</v>
      </c>
      <c r="N249" s="105">
        <v>0</v>
      </c>
      <c r="O249" s="105">
        <v>0</v>
      </c>
      <c r="P249" s="200">
        <v>0</v>
      </c>
      <c r="R249" s="201">
        <v>0</v>
      </c>
      <c r="S249" s="105">
        <v>0</v>
      </c>
      <c r="T249" s="105">
        <v>0</v>
      </c>
      <c r="U249" s="105">
        <v>0</v>
      </c>
      <c r="V249" s="105">
        <v>0</v>
      </c>
      <c r="W249" s="105">
        <v>0</v>
      </c>
      <c r="X249" s="105">
        <v>0</v>
      </c>
      <c r="Y249" s="200">
        <v>0</v>
      </c>
    </row>
    <row r="250" spans="1:25" x14ac:dyDescent="0.2">
      <c r="A250" s="1">
        <v>70</v>
      </c>
      <c r="B250" s="1" t="s">
        <v>2180</v>
      </c>
      <c r="C250" s="202" t="s">
        <v>2268</v>
      </c>
      <c r="D250" s="202" t="s">
        <v>2026</v>
      </c>
      <c r="E250" s="4">
        <v>0</v>
      </c>
      <c r="F250" s="4">
        <v>0</v>
      </c>
      <c r="G250" s="4">
        <v>0</v>
      </c>
      <c r="H250" s="4">
        <v>0</v>
      </c>
      <c r="I250" s="4">
        <v>0</v>
      </c>
      <c r="J250" s="4">
        <v>0</v>
      </c>
      <c r="K250" s="4">
        <v>0</v>
      </c>
      <c r="L250" s="4">
        <v>0</v>
      </c>
      <c r="M250" s="4">
        <v>0</v>
      </c>
      <c r="N250" s="4">
        <v>0</v>
      </c>
      <c r="O250" s="4">
        <v>0</v>
      </c>
      <c r="P250" s="170">
        <v>0</v>
      </c>
      <c r="R250" s="203">
        <v>0</v>
      </c>
      <c r="S250" s="4">
        <v>0</v>
      </c>
      <c r="T250" s="4">
        <v>0</v>
      </c>
      <c r="U250" s="4">
        <v>0</v>
      </c>
      <c r="V250" s="4">
        <v>0</v>
      </c>
      <c r="W250" s="4">
        <v>0</v>
      </c>
      <c r="X250" s="4">
        <v>0</v>
      </c>
      <c r="Y250" s="170">
        <v>0</v>
      </c>
    </row>
    <row r="251" spans="1:25" x14ac:dyDescent="0.2">
      <c r="A251" s="1">
        <v>70</v>
      </c>
      <c r="B251" s="1" t="s">
        <v>2180</v>
      </c>
      <c r="C251" s="202" t="s">
        <v>2268</v>
      </c>
      <c r="D251" s="202" t="s">
        <v>2028</v>
      </c>
      <c r="E251" s="4">
        <v>0</v>
      </c>
      <c r="F251" s="4">
        <v>0</v>
      </c>
      <c r="G251" s="4">
        <v>0</v>
      </c>
      <c r="H251" s="4">
        <v>0</v>
      </c>
      <c r="I251" s="4">
        <v>0</v>
      </c>
      <c r="J251" s="4">
        <v>0</v>
      </c>
      <c r="K251" s="4">
        <v>0</v>
      </c>
      <c r="L251" s="4">
        <v>0</v>
      </c>
      <c r="M251" s="4">
        <v>0</v>
      </c>
      <c r="N251" s="4">
        <v>0</v>
      </c>
      <c r="O251" s="4">
        <v>0</v>
      </c>
      <c r="P251" s="170">
        <v>0</v>
      </c>
      <c r="R251" s="203">
        <v>0</v>
      </c>
      <c r="S251" s="4">
        <v>0</v>
      </c>
      <c r="T251" s="4">
        <v>0</v>
      </c>
      <c r="U251" s="4">
        <v>0</v>
      </c>
      <c r="V251" s="4">
        <v>0</v>
      </c>
      <c r="W251" s="4">
        <v>0</v>
      </c>
      <c r="X251" s="4">
        <v>0</v>
      </c>
      <c r="Y251" s="170">
        <v>0</v>
      </c>
    </row>
    <row r="252" spans="1:25" x14ac:dyDescent="0.2">
      <c r="A252" s="1">
        <v>70</v>
      </c>
      <c r="B252" s="1" t="s">
        <v>2180</v>
      </c>
      <c r="C252" s="202" t="s">
        <v>2268</v>
      </c>
      <c r="D252" s="202" t="s">
        <v>2027</v>
      </c>
      <c r="E252" s="4">
        <v>0</v>
      </c>
      <c r="F252" s="4">
        <v>0</v>
      </c>
      <c r="G252" s="4">
        <v>0</v>
      </c>
      <c r="H252" s="4">
        <v>0</v>
      </c>
      <c r="I252" s="4">
        <v>0</v>
      </c>
      <c r="J252" s="4">
        <v>0</v>
      </c>
      <c r="K252" s="4">
        <v>0</v>
      </c>
      <c r="L252" s="4">
        <v>0</v>
      </c>
      <c r="M252" s="4">
        <v>0</v>
      </c>
      <c r="N252" s="4">
        <v>0</v>
      </c>
      <c r="O252" s="4">
        <v>0</v>
      </c>
      <c r="P252" s="170">
        <v>0</v>
      </c>
      <c r="R252" s="203">
        <v>0</v>
      </c>
      <c r="S252" s="4">
        <v>0</v>
      </c>
      <c r="T252" s="4">
        <v>0</v>
      </c>
      <c r="U252" s="4">
        <v>0</v>
      </c>
      <c r="V252" s="4">
        <v>0</v>
      </c>
      <c r="W252" s="4">
        <v>0</v>
      </c>
      <c r="X252" s="4">
        <v>0</v>
      </c>
      <c r="Y252" s="170">
        <v>0</v>
      </c>
    </row>
    <row r="253" spans="1:25" x14ac:dyDescent="0.2">
      <c r="A253" s="1">
        <v>70</v>
      </c>
      <c r="B253" s="1" t="s">
        <v>2180</v>
      </c>
      <c r="C253" s="202" t="s">
        <v>2268</v>
      </c>
      <c r="D253" s="202" t="s">
        <v>2030</v>
      </c>
      <c r="E253" s="4">
        <v>0</v>
      </c>
      <c r="F253" s="4">
        <v>0</v>
      </c>
      <c r="G253" s="4">
        <v>0</v>
      </c>
      <c r="H253" s="4">
        <v>0</v>
      </c>
      <c r="I253" s="4">
        <v>0</v>
      </c>
      <c r="J253" s="4">
        <v>0</v>
      </c>
      <c r="K253" s="4">
        <v>0</v>
      </c>
      <c r="L253" s="4">
        <v>0</v>
      </c>
      <c r="M253" s="4">
        <v>0</v>
      </c>
      <c r="N253" s="4">
        <v>0</v>
      </c>
      <c r="O253" s="4">
        <v>0</v>
      </c>
      <c r="P253" s="170">
        <v>0</v>
      </c>
      <c r="R253" s="203">
        <v>0</v>
      </c>
      <c r="S253" s="4">
        <v>0</v>
      </c>
      <c r="T253" s="4">
        <v>0</v>
      </c>
      <c r="U253" s="4">
        <v>0</v>
      </c>
      <c r="V253" s="4">
        <v>0</v>
      </c>
      <c r="W253" s="4">
        <v>0</v>
      </c>
      <c r="X253" s="4">
        <v>0</v>
      </c>
      <c r="Y253" s="170">
        <v>0</v>
      </c>
    </row>
    <row r="254" spans="1:25" x14ac:dyDescent="0.2">
      <c r="A254" s="1">
        <v>70</v>
      </c>
      <c r="B254" s="1" t="s">
        <v>2180</v>
      </c>
      <c r="C254" s="202" t="s">
        <v>2268</v>
      </c>
      <c r="D254" s="202" t="s">
        <v>2103</v>
      </c>
      <c r="E254" s="4">
        <v>0</v>
      </c>
      <c r="F254" s="4">
        <v>0</v>
      </c>
      <c r="G254" s="4">
        <v>0</v>
      </c>
      <c r="H254" s="4">
        <v>0</v>
      </c>
      <c r="I254" s="4">
        <v>0</v>
      </c>
      <c r="J254" s="4">
        <v>0</v>
      </c>
      <c r="K254" s="4">
        <v>0</v>
      </c>
      <c r="L254" s="4">
        <v>0</v>
      </c>
      <c r="M254" s="4">
        <v>0</v>
      </c>
      <c r="N254" s="4">
        <v>0</v>
      </c>
      <c r="O254" s="4">
        <v>0</v>
      </c>
      <c r="P254" s="170">
        <v>0</v>
      </c>
      <c r="R254" s="203">
        <v>0</v>
      </c>
      <c r="S254" s="4">
        <v>0</v>
      </c>
      <c r="T254" s="4">
        <v>0</v>
      </c>
      <c r="U254" s="4">
        <v>0</v>
      </c>
      <c r="V254" s="4">
        <v>0</v>
      </c>
      <c r="W254" s="4">
        <v>0</v>
      </c>
      <c r="X254" s="4">
        <v>0</v>
      </c>
      <c r="Y254" s="170">
        <v>0</v>
      </c>
    </row>
    <row r="255" spans="1:25" x14ac:dyDescent="0.2">
      <c r="A255" s="1">
        <v>70</v>
      </c>
      <c r="B255" s="1" t="s">
        <v>2180</v>
      </c>
      <c r="C255" s="202" t="s">
        <v>2268</v>
      </c>
      <c r="D255" s="202" t="s">
        <v>2104</v>
      </c>
      <c r="E255" s="4">
        <v>0</v>
      </c>
      <c r="F255" s="4">
        <v>0</v>
      </c>
      <c r="G255" s="4">
        <v>0</v>
      </c>
      <c r="H255" s="4">
        <v>0</v>
      </c>
      <c r="I255" s="4">
        <v>0</v>
      </c>
      <c r="J255" s="4">
        <v>0</v>
      </c>
      <c r="K255" s="4">
        <v>0</v>
      </c>
      <c r="L255" s="4">
        <v>0</v>
      </c>
      <c r="M255" s="4">
        <v>0</v>
      </c>
      <c r="N255" s="4">
        <v>0</v>
      </c>
      <c r="O255" s="4">
        <v>0</v>
      </c>
      <c r="P255" s="170">
        <v>0</v>
      </c>
      <c r="R255" s="203">
        <v>0</v>
      </c>
      <c r="S255" s="4">
        <v>0</v>
      </c>
      <c r="T255" s="4">
        <v>0</v>
      </c>
      <c r="U255" s="4">
        <v>0</v>
      </c>
      <c r="V255" s="4">
        <v>0</v>
      </c>
      <c r="W255" s="4">
        <v>0</v>
      </c>
      <c r="X255" s="4">
        <v>0</v>
      </c>
      <c r="Y255" s="170">
        <v>0</v>
      </c>
    </row>
    <row r="256" spans="1:25" x14ac:dyDescent="0.2">
      <c r="A256" s="1">
        <v>70</v>
      </c>
      <c r="B256" s="1" t="s">
        <v>2180</v>
      </c>
      <c r="C256" s="202" t="s">
        <v>2268</v>
      </c>
      <c r="D256" s="202" t="s">
        <v>2035</v>
      </c>
      <c r="E256" s="4">
        <v>0</v>
      </c>
      <c r="F256" s="4">
        <v>0</v>
      </c>
      <c r="G256" s="4">
        <v>0</v>
      </c>
      <c r="H256" s="4">
        <v>0</v>
      </c>
      <c r="I256" s="4">
        <v>0</v>
      </c>
      <c r="J256" s="4">
        <v>0</v>
      </c>
      <c r="K256" s="4">
        <v>0</v>
      </c>
      <c r="L256" s="4">
        <v>0</v>
      </c>
      <c r="M256" s="4">
        <v>0</v>
      </c>
      <c r="N256" s="4">
        <v>0</v>
      </c>
      <c r="O256" s="4">
        <v>0</v>
      </c>
      <c r="P256" s="170">
        <v>0</v>
      </c>
      <c r="R256" s="203">
        <v>0</v>
      </c>
      <c r="S256" s="4">
        <v>0</v>
      </c>
      <c r="T256" s="4">
        <v>0</v>
      </c>
      <c r="U256" s="4">
        <v>0</v>
      </c>
      <c r="V256" s="4">
        <v>0</v>
      </c>
      <c r="W256" s="4">
        <v>0</v>
      </c>
      <c r="X256" s="4">
        <v>0</v>
      </c>
      <c r="Y256" s="170">
        <v>0</v>
      </c>
    </row>
    <row r="257" spans="1:25" x14ac:dyDescent="0.2">
      <c r="A257" s="1">
        <v>70</v>
      </c>
      <c r="B257" s="1" t="s">
        <v>2180</v>
      </c>
      <c r="C257" s="202" t="s">
        <v>2268</v>
      </c>
      <c r="D257" s="202" t="s">
        <v>1196</v>
      </c>
      <c r="E257" s="4">
        <v>0</v>
      </c>
      <c r="F257" s="4">
        <v>0</v>
      </c>
      <c r="G257" s="4">
        <v>0</v>
      </c>
      <c r="H257" s="4">
        <v>0</v>
      </c>
      <c r="I257" s="4">
        <v>0</v>
      </c>
      <c r="J257" s="4">
        <v>0</v>
      </c>
      <c r="K257" s="4">
        <v>0</v>
      </c>
      <c r="L257" s="4">
        <v>0</v>
      </c>
      <c r="M257" s="4">
        <v>0</v>
      </c>
      <c r="N257" s="4">
        <v>0</v>
      </c>
      <c r="O257" s="4">
        <v>0</v>
      </c>
      <c r="P257" s="170">
        <v>0</v>
      </c>
      <c r="R257" s="203">
        <v>0</v>
      </c>
      <c r="S257" s="4">
        <v>0</v>
      </c>
      <c r="T257" s="4">
        <v>0</v>
      </c>
      <c r="U257" s="4">
        <v>0</v>
      </c>
      <c r="V257" s="4">
        <v>0</v>
      </c>
      <c r="W257" s="4">
        <v>0</v>
      </c>
      <c r="X257" s="4">
        <v>0</v>
      </c>
      <c r="Y257" s="170">
        <v>0</v>
      </c>
    </row>
    <row r="258" spans="1:25" ht="13.5" thickBot="1" x14ac:dyDescent="0.25">
      <c r="A258" s="1">
        <v>70</v>
      </c>
      <c r="B258" s="1" t="s">
        <v>2180</v>
      </c>
      <c r="C258" s="204" t="s">
        <v>2268</v>
      </c>
      <c r="D258" s="204" t="s">
        <v>2105</v>
      </c>
      <c r="E258" s="173">
        <v>0</v>
      </c>
      <c r="F258" s="173">
        <v>0</v>
      </c>
      <c r="G258" s="173">
        <v>0</v>
      </c>
      <c r="H258" s="173">
        <v>0</v>
      </c>
      <c r="I258" s="173">
        <v>0</v>
      </c>
      <c r="J258" s="173">
        <v>0</v>
      </c>
      <c r="K258" s="173">
        <v>0</v>
      </c>
      <c r="L258" s="173">
        <v>0</v>
      </c>
      <c r="M258" s="173">
        <v>0</v>
      </c>
      <c r="N258" s="173">
        <v>0</v>
      </c>
      <c r="O258" s="173">
        <v>0</v>
      </c>
      <c r="P258" s="174">
        <v>0</v>
      </c>
      <c r="R258" s="205">
        <v>0</v>
      </c>
      <c r="S258" s="173">
        <v>0</v>
      </c>
      <c r="T258" s="173">
        <v>0</v>
      </c>
      <c r="U258" s="173">
        <v>0</v>
      </c>
      <c r="V258" s="173">
        <v>0</v>
      </c>
      <c r="W258" s="173">
        <v>0</v>
      </c>
      <c r="X258" s="173">
        <v>0</v>
      </c>
      <c r="Y258" s="174">
        <v>0</v>
      </c>
    </row>
  </sheetData>
  <conditionalFormatting sqref="E122:P163 E65:P118">
    <cfRule type="cellIs" dxfId="0" priority="2" stopIfTrue="1" operator="equal">
      <formula>""</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R1047"/>
  <sheetViews>
    <sheetView topLeftCell="G1010" zoomScale="80" zoomScaleNormal="80" workbookViewId="0">
      <selection activeCell="Q1042" sqref="Q1042"/>
    </sheetView>
  </sheetViews>
  <sheetFormatPr defaultColWidth="9.140625" defaultRowHeight="12.75" x14ac:dyDescent="0.2"/>
  <cols>
    <col min="1" max="1" width="17.7109375" style="148" bestFit="1" customWidth="1"/>
    <col min="2" max="3" width="8.85546875" style="5" bestFit="1" customWidth="1"/>
    <col min="4" max="4" width="8.140625" style="5" bestFit="1" customWidth="1"/>
    <col min="5" max="5" width="10.28515625" style="5" bestFit="1" customWidth="1"/>
    <col min="6" max="6" width="31.42578125" style="5" bestFit="1" customWidth="1"/>
    <col min="7" max="7" width="30.28515625" style="5" bestFit="1" customWidth="1"/>
    <col min="8" max="8" width="39" style="5" bestFit="1" customWidth="1"/>
    <col min="9" max="9" width="9.7109375" style="148" bestFit="1" customWidth="1"/>
    <col min="10" max="10" width="22" style="5" bestFit="1" customWidth="1"/>
    <col min="11" max="11" width="22.5703125" style="5" bestFit="1" customWidth="1"/>
    <col min="12" max="12" width="22" style="5" customWidth="1"/>
    <col min="13" max="13" width="10.28515625" style="5" bestFit="1" customWidth="1"/>
    <col min="14" max="14" width="14.5703125" style="5" bestFit="1" customWidth="1"/>
    <col min="15" max="15" width="13.28515625" style="5" bestFit="1" customWidth="1"/>
    <col min="16" max="16" width="16" style="5" bestFit="1" customWidth="1"/>
    <col min="17" max="16384" width="9.140625" style="5"/>
  </cols>
  <sheetData>
    <row r="1" spans="1:18" s="145" customFormat="1" ht="25.5" x14ac:dyDescent="0.2">
      <c r="A1" s="144" t="s">
        <v>2012</v>
      </c>
      <c r="B1" s="145" t="s">
        <v>517</v>
      </c>
      <c r="C1" s="145" t="s">
        <v>518</v>
      </c>
      <c r="D1" s="145" t="s">
        <v>519</v>
      </c>
      <c r="E1" s="145" t="s">
        <v>520</v>
      </c>
      <c r="F1" s="145" t="s">
        <v>513</v>
      </c>
      <c r="G1" s="146" t="s">
        <v>2013</v>
      </c>
      <c r="H1" s="145" t="s">
        <v>521</v>
      </c>
      <c r="I1" s="147" t="s">
        <v>516</v>
      </c>
      <c r="J1" s="145" t="s">
        <v>514</v>
      </c>
      <c r="K1" s="145" t="s">
        <v>515</v>
      </c>
      <c r="M1" s="145" t="s">
        <v>520</v>
      </c>
      <c r="N1" s="145" t="s">
        <v>2086</v>
      </c>
      <c r="O1" s="145" t="s">
        <v>2087</v>
      </c>
      <c r="P1" s="145" t="s">
        <v>2259</v>
      </c>
    </row>
    <row r="2" spans="1:18" x14ac:dyDescent="0.2">
      <c r="A2" s="148" t="s">
        <v>175</v>
      </c>
      <c r="B2" s="5">
        <v>34</v>
      </c>
      <c r="C2" s="5" t="s">
        <v>538</v>
      </c>
      <c r="D2" s="5">
        <v>6</v>
      </c>
      <c r="E2" s="5" t="s">
        <v>523</v>
      </c>
      <c r="F2" s="5" t="s">
        <v>539</v>
      </c>
      <c r="G2" s="5" t="s">
        <v>522</v>
      </c>
      <c r="H2" s="5" t="s">
        <v>540</v>
      </c>
      <c r="I2" s="148" t="s">
        <v>181</v>
      </c>
      <c r="J2" s="5" t="s">
        <v>541</v>
      </c>
      <c r="K2" s="5" t="s">
        <v>542</v>
      </c>
      <c r="M2" s="5" t="str">
        <f t="shared" ref="M2:M65" ca="1" si="0">IF(COUNTIF($E2,"*N1*")+COUNTIF($E2,"*M1*")+COUNTIF($E2,"*T4*")&gt;0,"IV",IF(COUNTIF($E2,"*T3*")&gt;0,"III",IF(COUNTIFS($E2,"*T1*",$N2,"&lt;10",$D2,"&lt;=6")+COUNTIFS($E2,"*T2a*",$N2,"&lt;10",$D2,"&lt;=6")&gt;0,"I",IF(COUNTIF($E2,"*T*")&gt;0,"II","Uncat"))))</f>
        <v>I</v>
      </c>
      <c r="N2" s="5">
        <f ca="1">LOOKUP(99^99,--(0&amp;MID(C2,MIN(FIND({0,1,2,3,4,5,6,7,8,9},C2&amp;1234567890)),ROW(INDIRECT("1:"&amp;LEN(C2)+1)))))</f>
        <v>4</v>
      </c>
      <c r="O2" s="5" t="str">
        <f t="shared" ref="O2:O65" si="1">IF(COUNTIF(H2,"*RIP*")&gt;0,N2,IF(COUNTIF(G2,"-*")&gt;0,"No data",IF(P2=0,IF(COUNTIF(G2,"undetec*")&gt;0,0,"no data"),P2)))</f>
        <v>No data</v>
      </c>
      <c r="P2" s="5">
        <f ca="1">LOOKUP(99^99,--(0&amp;MID(G2,MIN(FIND({0,1,2,3,4,5,6,7,8,9},G2&amp;1234567890)),ROW(INDIRECT("1:"&amp;LEN(G2)+1)))))</f>
        <v>0</v>
      </c>
      <c r="R2" s="5" t="s">
        <v>2260</v>
      </c>
    </row>
    <row r="3" spans="1:18" x14ac:dyDescent="0.2">
      <c r="A3" s="148" t="s">
        <v>176</v>
      </c>
      <c r="B3" s="5">
        <v>36</v>
      </c>
      <c r="C3" s="5">
        <v>4.2</v>
      </c>
      <c r="D3" s="5">
        <v>6</v>
      </c>
      <c r="E3" s="5" t="s">
        <v>523</v>
      </c>
      <c r="F3" s="5" t="s">
        <v>533</v>
      </c>
      <c r="G3" s="5" t="s">
        <v>522</v>
      </c>
      <c r="H3" s="5" t="s">
        <v>540</v>
      </c>
      <c r="I3" s="148" t="s">
        <v>191</v>
      </c>
      <c r="J3" s="5" t="s">
        <v>543</v>
      </c>
      <c r="K3" s="5" t="s">
        <v>544</v>
      </c>
      <c r="M3" s="5" t="str">
        <f t="shared" ca="1" si="0"/>
        <v>I</v>
      </c>
      <c r="N3" s="5">
        <f ca="1">LOOKUP(99^99,--(0&amp;MID(C3,MIN(FIND({0,1,2,3,4,5,6,7,8,9},C3&amp;1234567890)),ROW(INDIRECT("1:"&amp;LEN(C3)+1)))))</f>
        <v>4.2</v>
      </c>
      <c r="O3" s="5" t="str">
        <f t="shared" si="1"/>
        <v>No data</v>
      </c>
      <c r="P3" s="5">
        <f ca="1">LOOKUP(99^99,--(0&amp;MID(G3,MIN(FIND({0,1,2,3,4,5,6,7,8,9},G3&amp;1234567890)),ROW(INDIRECT("1:"&amp;LEN(G3)+1)))))</f>
        <v>0</v>
      </c>
    </row>
    <row r="4" spans="1:18" x14ac:dyDescent="0.2">
      <c r="A4" s="148" t="s">
        <v>177</v>
      </c>
      <c r="B4" s="5">
        <v>37</v>
      </c>
      <c r="C4" s="5">
        <v>0.72</v>
      </c>
      <c r="D4" s="5">
        <v>7</v>
      </c>
      <c r="E4" s="5" t="s">
        <v>545</v>
      </c>
      <c r="F4" s="5" t="s">
        <v>539</v>
      </c>
      <c r="G4" s="5" t="s">
        <v>546</v>
      </c>
      <c r="H4" s="5" t="s">
        <v>547</v>
      </c>
      <c r="I4" s="148" t="s">
        <v>224</v>
      </c>
      <c r="J4" s="5" t="s">
        <v>548</v>
      </c>
      <c r="K4" s="5" t="s">
        <v>549</v>
      </c>
      <c r="M4" s="5" t="str">
        <f t="shared" si="0"/>
        <v>II</v>
      </c>
      <c r="N4" s="5">
        <f ca="1">LOOKUP(99^99,--(0&amp;MID(C4,MIN(FIND({0,1,2,3,4,5,6,7,8,9},C4&amp;1234567890)),ROW(INDIRECT("1:"&amp;LEN(C4)+1)))))</f>
        <v>0.72</v>
      </c>
      <c r="O4" s="5">
        <f t="shared" ca="1" si="1"/>
        <v>0</v>
      </c>
      <c r="P4" s="5">
        <f ca="1">LOOKUP(99^99,--(0&amp;MID(G4,MIN(FIND({0,1,2,3,4,5,6,7,8,9},G4&amp;1234567890)),ROW(INDIRECT("1:"&amp;LEN(G4)+1)))))</f>
        <v>0</v>
      </c>
    </row>
    <row r="5" spans="1:18" x14ac:dyDescent="0.2">
      <c r="A5" s="148" t="s">
        <v>178</v>
      </c>
      <c r="B5" s="5">
        <v>38</v>
      </c>
      <c r="C5" s="5">
        <v>4.8</v>
      </c>
      <c r="D5" s="5">
        <v>7</v>
      </c>
      <c r="E5" s="5" t="s">
        <v>523</v>
      </c>
      <c r="F5" s="5" t="s">
        <v>539</v>
      </c>
      <c r="G5" s="5" t="s">
        <v>522</v>
      </c>
      <c r="H5" s="5" t="s">
        <v>522</v>
      </c>
      <c r="I5" s="148" t="s">
        <v>224</v>
      </c>
      <c r="J5" s="5" t="s">
        <v>550</v>
      </c>
      <c r="K5" s="5" t="s">
        <v>551</v>
      </c>
      <c r="M5" s="5" t="str">
        <f t="shared" ca="1" si="0"/>
        <v>II</v>
      </c>
      <c r="N5" s="5">
        <f ca="1">LOOKUP(99^99,--(0&amp;MID(C5,MIN(FIND({0,1,2,3,4,5,6,7,8,9},C5&amp;1234567890)),ROW(INDIRECT("1:"&amp;LEN(C5)+1)))))</f>
        <v>4.8</v>
      </c>
      <c r="O5" s="5" t="str">
        <f t="shared" si="1"/>
        <v>No data</v>
      </c>
      <c r="P5" s="5">
        <f ca="1">LOOKUP(99^99,--(0&amp;MID(G5,MIN(FIND({0,1,2,3,4,5,6,7,8,9},G5&amp;1234567890)),ROW(INDIRECT("1:"&amp;LEN(G5)+1)))))</f>
        <v>0</v>
      </c>
    </row>
    <row r="6" spans="1:18" x14ac:dyDescent="0.2">
      <c r="A6" s="148" t="s">
        <v>179</v>
      </c>
      <c r="B6" s="5">
        <v>39</v>
      </c>
      <c r="C6" s="5">
        <v>2.4</v>
      </c>
      <c r="D6" s="5">
        <v>7</v>
      </c>
      <c r="E6" s="5" t="s">
        <v>523</v>
      </c>
      <c r="F6" s="5" t="s">
        <v>539</v>
      </c>
      <c r="G6" s="5" t="s">
        <v>522</v>
      </c>
      <c r="H6" s="5" t="s">
        <v>540</v>
      </c>
      <c r="I6" s="148" t="s">
        <v>230</v>
      </c>
      <c r="J6" s="5" t="s">
        <v>552</v>
      </c>
      <c r="K6" s="5" t="s">
        <v>553</v>
      </c>
      <c r="M6" s="5" t="str">
        <f t="shared" ca="1" si="0"/>
        <v>II</v>
      </c>
      <c r="N6" s="5">
        <f ca="1">LOOKUP(99^99,--(0&amp;MID(C6,MIN(FIND({0,1,2,3,4,5,6,7,8,9},C6&amp;1234567890)),ROW(INDIRECT("1:"&amp;LEN(C6)+1)))))</f>
        <v>2.4</v>
      </c>
      <c r="O6" s="5" t="str">
        <f t="shared" si="1"/>
        <v>No data</v>
      </c>
      <c r="P6" s="5">
        <f ca="1">LOOKUP(99^99,--(0&amp;MID(G6,MIN(FIND({0,1,2,3,4,5,6,7,8,9},G6&amp;1234567890)),ROW(INDIRECT("1:"&amp;LEN(G6)+1)))))</f>
        <v>0</v>
      </c>
    </row>
    <row r="7" spans="1:18" x14ac:dyDescent="0.2">
      <c r="A7" s="148" t="s">
        <v>180</v>
      </c>
      <c r="B7" s="5">
        <v>39</v>
      </c>
      <c r="C7" s="5">
        <v>18.5</v>
      </c>
      <c r="D7" s="5">
        <v>6</v>
      </c>
      <c r="E7" s="5" t="s">
        <v>523</v>
      </c>
      <c r="F7" s="5" t="s">
        <v>539</v>
      </c>
      <c r="G7" s="5">
        <v>0.05</v>
      </c>
      <c r="H7" s="5" t="s">
        <v>554</v>
      </c>
      <c r="I7" s="148" t="s">
        <v>224</v>
      </c>
      <c r="J7" s="5" t="s">
        <v>555</v>
      </c>
      <c r="K7" s="5" t="s">
        <v>556</v>
      </c>
      <c r="M7" s="5" t="str">
        <f t="shared" ca="1" si="0"/>
        <v>II</v>
      </c>
      <c r="N7" s="5">
        <f ca="1">LOOKUP(99^99,--(0&amp;MID(C7,MIN(FIND({0,1,2,3,4,5,6,7,8,9},C7&amp;1234567890)),ROW(INDIRECT("1:"&amp;LEN(C7)+1)))))</f>
        <v>18.5</v>
      </c>
      <c r="O7" s="5">
        <f t="shared" ca="1" si="1"/>
        <v>0.05</v>
      </c>
      <c r="P7" s="5">
        <f ca="1">LOOKUP(99^99,--(0&amp;MID(G7,MIN(FIND({0,1,2,3,4,5,6,7,8,9},G7&amp;1234567890)),ROW(INDIRECT("1:"&amp;LEN(G7)+1)))))</f>
        <v>0.05</v>
      </c>
    </row>
    <row r="8" spans="1:18" x14ac:dyDescent="0.2">
      <c r="A8" s="148" t="s">
        <v>172</v>
      </c>
      <c r="B8" s="5">
        <v>39</v>
      </c>
      <c r="C8" s="5">
        <v>4.2</v>
      </c>
      <c r="D8" s="5">
        <v>6</v>
      </c>
      <c r="E8" s="5" t="s">
        <v>523</v>
      </c>
      <c r="F8" s="5" t="s">
        <v>533</v>
      </c>
      <c r="G8" s="5" t="s">
        <v>557</v>
      </c>
      <c r="H8" s="5" t="s">
        <v>558</v>
      </c>
      <c r="I8" s="148" t="s">
        <v>248</v>
      </c>
      <c r="J8" s="5" t="s">
        <v>559</v>
      </c>
      <c r="K8" s="5" t="s">
        <v>544</v>
      </c>
      <c r="M8" s="5" t="str">
        <f t="shared" ca="1" si="0"/>
        <v>I</v>
      </c>
      <c r="N8" s="5">
        <f ca="1">LOOKUP(99^99,--(0&amp;MID(C8,MIN(FIND({0,1,2,3,4,5,6,7,8,9},C8&amp;1234567890)),ROW(INDIRECT("1:"&amp;LEN(C8)+1)))))</f>
        <v>4.2</v>
      </c>
      <c r="O8" s="5">
        <f t="shared" ca="1" si="1"/>
        <v>0.1</v>
      </c>
      <c r="P8" s="5">
        <f ca="1">LOOKUP(99^99,--(0&amp;MID(G8,MIN(FIND({0,1,2,3,4,5,6,7,8,9},G8&amp;1234567890)),ROW(INDIRECT("1:"&amp;LEN(G8)+1)))))</f>
        <v>0.1</v>
      </c>
    </row>
    <row r="9" spans="1:18" x14ac:dyDescent="0.2">
      <c r="A9" s="148" t="s">
        <v>175</v>
      </c>
      <c r="B9" s="5">
        <v>39</v>
      </c>
      <c r="C9" s="5">
        <v>68</v>
      </c>
      <c r="D9" s="5">
        <v>9</v>
      </c>
      <c r="E9" s="5" t="s">
        <v>560</v>
      </c>
      <c r="F9" s="5" t="s">
        <v>561</v>
      </c>
      <c r="G9" s="5">
        <v>0.43</v>
      </c>
      <c r="H9" s="5" t="s">
        <v>561</v>
      </c>
      <c r="I9" s="148" t="s">
        <v>224</v>
      </c>
      <c r="J9" s="5" t="s">
        <v>562</v>
      </c>
      <c r="K9" s="5" t="s">
        <v>549</v>
      </c>
      <c r="M9" s="5" t="str">
        <f t="shared" si="0"/>
        <v>IV</v>
      </c>
      <c r="N9" s="5">
        <f ca="1">LOOKUP(99^99,--(0&amp;MID(C9,MIN(FIND({0,1,2,3,4,5,6,7,8,9},C9&amp;1234567890)),ROW(INDIRECT("1:"&amp;LEN(C9)+1)))))</f>
        <v>68</v>
      </c>
      <c r="O9" s="5">
        <f t="shared" ca="1" si="1"/>
        <v>0.43</v>
      </c>
      <c r="P9" s="5">
        <f ca="1">LOOKUP(99^99,--(0&amp;MID(G9,MIN(FIND({0,1,2,3,4,5,6,7,8,9},G9&amp;1234567890)),ROW(INDIRECT("1:"&amp;LEN(G9)+1)))))</f>
        <v>0.43</v>
      </c>
    </row>
    <row r="10" spans="1:18" x14ac:dyDescent="0.2">
      <c r="A10" s="148" t="s">
        <v>181</v>
      </c>
      <c r="B10" s="5">
        <v>40</v>
      </c>
      <c r="C10" s="5">
        <v>1.4</v>
      </c>
      <c r="D10" s="5">
        <v>6</v>
      </c>
      <c r="E10" s="5" t="s">
        <v>523</v>
      </c>
      <c r="F10" s="5" t="s">
        <v>563</v>
      </c>
      <c r="G10" s="5">
        <v>1.2</v>
      </c>
      <c r="H10" s="5" t="s">
        <v>564</v>
      </c>
      <c r="I10" s="148" t="s">
        <v>247</v>
      </c>
      <c r="J10" s="5" t="s">
        <v>565</v>
      </c>
      <c r="K10" s="5" t="s">
        <v>566</v>
      </c>
      <c r="M10" s="5" t="str">
        <f t="shared" ca="1" si="0"/>
        <v>I</v>
      </c>
      <c r="N10" s="5">
        <f ca="1">LOOKUP(99^99,--(0&amp;MID(C10,MIN(FIND({0,1,2,3,4,5,6,7,8,9},C10&amp;1234567890)),ROW(INDIRECT("1:"&amp;LEN(C10)+1)))))</f>
        <v>1.4</v>
      </c>
      <c r="O10" s="5">
        <f t="shared" ca="1" si="1"/>
        <v>1.2</v>
      </c>
      <c r="P10" s="5">
        <f ca="1">LOOKUP(99^99,--(0&amp;MID(G10,MIN(FIND({0,1,2,3,4,5,6,7,8,9},G10&amp;1234567890)),ROW(INDIRECT("1:"&amp;LEN(G10)+1)))))</f>
        <v>1.2</v>
      </c>
    </row>
    <row r="11" spans="1:18" x14ac:dyDescent="0.2">
      <c r="A11" s="148" t="s">
        <v>182</v>
      </c>
      <c r="B11" s="5">
        <v>40</v>
      </c>
      <c r="C11" s="5">
        <v>3.6</v>
      </c>
      <c r="D11" s="5">
        <v>6</v>
      </c>
      <c r="E11" s="5" t="s">
        <v>523</v>
      </c>
      <c r="F11" s="5" t="s">
        <v>539</v>
      </c>
      <c r="G11" s="5" t="s">
        <v>546</v>
      </c>
      <c r="H11" s="5" t="s">
        <v>567</v>
      </c>
      <c r="I11" s="148" t="s">
        <v>178</v>
      </c>
      <c r="J11" s="5" t="s">
        <v>568</v>
      </c>
      <c r="K11" s="5" t="s">
        <v>569</v>
      </c>
      <c r="M11" s="5" t="str">
        <f t="shared" ca="1" si="0"/>
        <v>I</v>
      </c>
      <c r="N11" s="5">
        <f ca="1">LOOKUP(99^99,--(0&amp;MID(C11,MIN(FIND({0,1,2,3,4,5,6,7,8,9},C11&amp;1234567890)),ROW(INDIRECT("1:"&amp;LEN(C11)+1)))))</f>
        <v>3.6</v>
      </c>
      <c r="O11" s="5">
        <f t="shared" ca="1" si="1"/>
        <v>0</v>
      </c>
      <c r="P11" s="5">
        <f ca="1">LOOKUP(99^99,--(0&amp;MID(G11,MIN(FIND({0,1,2,3,4,5,6,7,8,9},G11&amp;1234567890)),ROW(INDIRECT("1:"&amp;LEN(G11)+1)))))</f>
        <v>0</v>
      </c>
    </row>
    <row r="12" spans="1:18" x14ac:dyDescent="0.2">
      <c r="A12" s="148" t="s">
        <v>173</v>
      </c>
      <c r="B12" s="5">
        <v>40</v>
      </c>
      <c r="C12" s="5">
        <v>1.9</v>
      </c>
      <c r="D12" s="5">
        <v>6</v>
      </c>
      <c r="E12" s="5" t="s">
        <v>523</v>
      </c>
      <c r="F12" s="5" t="s">
        <v>539</v>
      </c>
      <c r="G12" s="5" t="s">
        <v>546</v>
      </c>
      <c r="H12" s="5" t="s">
        <v>570</v>
      </c>
      <c r="I12" s="148" t="s">
        <v>248</v>
      </c>
      <c r="J12" s="5" t="s">
        <v>571</v>
      </c>
      <c r="K12" s="5" t="s">
        <v>572</v>
      </c>
      <c r="M12" s="5" t="str">
        <f t="shared" ca="1" si="0"/>
        <v>I</v>
      </c>
      <c r="N12" s="5">
        <f ca="1">LOOKUP(99^99,--(0&amp;MID(C12,MIN(FIND({0,1,2,3,4,5,6,7,8,9},C12&amp;1234567890)),ROW(INDIRECT("1:"&amp;LEN(C12)+1)))))</f>
        <v>1.9</v>
      </c>
      <c r="O12" s="5">
        <f t="shared" ca="1" si="1"/>
        <v>0</v>
      </c>
      <c r="P12" s="5">
        <f ca="1">LOOKUP(99^99,--(0&amp;MID(G12,MIN(FIND({0,1,2,3,4,5,6,7,8,9},G12&amp;1234567890)),ROW(INDIRECT("1:"&amp;LEN(G12)+1)))))</f>
        <v>0</v>
      </c>
    </row>
    <row r="13" spans="1:18" x14ac:dyDescent="0.2">
      <c r="A13" s="148" t="s">
        <v>183</v>
      </c>
      <c r="B13" s="5">
        <v>40</v>
      </c>
      <c r="C13" s="5">
        <v>5</v>
      </c>
      <c r="D13" s="5">
        <v>6</v>
      </c>
      <c r="E13" s="5" t="s">
        <v>523</v>
      </c>
      <c r="F13" s="5" t="s">
        <v>533</v>
      </c>
      <c r="G13" s="5" t="s">
        <v>522</v>
      </c>
      <c r="H13" s="5" t="s">
        <v>522</v>
      </c>
      <c r="I13" s="148" t="s">
        <v>173</v>
      </c>
      <c r="J13" s="5" t="s">
        <v>573</v>
      </c>
      <c r="K13" s="5" t="s">
        <v>574</v>
      </c>
      <c r="M13" s="5" t="str">
        <f t="shared" ca="1" si="0"/>
        <v>I</v>
      </c>
      <c r="N13" s="5">
        <f ca="1">LOOKUP(99^99,--(0&amp;MID(C13,MIN(FIND({0,1,2,3,4,5,6,7,8,9},C13&amp;1234567890)),ROW(INDIRECT("1:"&amp;LEN(C13)+1)))))</f>
        <v>5</v>
      </c>
      <c r="O13" s="5" t="str">
        <f t="shared" si="1"/>
        <v>No data</v>
      </c>
      <c r="P13" s="5">
        <f ca="1">LOOKUP(99^99,--(0&amp;MID(G13,MIN(FIND({0,1,2,3,4,5,6,7,8,9},G13&amp;1234567890)),ROW(INDIRECT("1:"&amp;LEN(G13)+1)))))</f>
        <v>0</v>
      </c>
    </row>
    <row r="14" spans="1:18" x14ac:dyDescent="0.2">
      <c r="A14" s="148" t="s">
        <v>184</v>
      </c>
      <c r="B14" s="5">
        <v>40</v>
      </c>
      <c r="C14" s="5">
        <v>41</v>
      </c>
      <c r="D14" s="5">
        <v>8</v>
      </c>
      <c r="E14" s="5" t="s">
        <v>560</v>
      </c>
      <c r="F14" s="5" t="s">
        <v>561</v>
      </c>
      <c r="G14" s="5" t="s">
        <v>575</v>
      </c>
      <c r="H14" s="5" t="s">
        <v>576</v>
      </c>
      <c r="I14" s="148" t="s">
        <v>228</v>
      </c>
      <c r="J14" s="5" t="s">
        <v>577</v>
      </c>
      <c r="K14" s="5" t="s">
        <v>578</v>
      </c>
      <c r="M14" s="5" t="str">
        <f t="shared" si="0"/>
        <v>IV</v>
      </c>
      <c r="N14" s="5">
        <f ca="1">LOOKUP(99^99,--(0&amp;MID(C14,MIN(FIND({0,1,2,3,4,5,6,7,8,9},C14&amp;1234567890)),ROW(INDIRECT("1:"&amp;LEN(C14)+1)))))</f>
        <v>41</v>
      </c>
      <c r="O14" s="5">
        <f t="shared" ca="1" si="1"/>
        <v>1</v>
      </c>
      <c r="P14" s="5">
        <f ca="1">LOOKUP(99^99,--(0&amp;MID(G14,MIN(FIND({0,1,2,3,4,5,6,7,8,9},G14&amp;1234567890)),ROW(INDIRECT("1:"&amp;LEN(G14)+1)))))</f>
        <v>1</v>
      </c>
    </row>
    <row r="15" spans="1:18" x14ac:dyDescent="0.2">
      <c r="A15" s="148" t="s">
        <v>177</v>
      </c>
      <c r="B15" s="5">
        <v>40</v>
      </c>
      <c r="C15" s="5">
        <v>20.2</v>
      </c>
      <c r="D15" s="5">
        <v>10</v>
      </c>
      <c r="E15" s="5" t="s">
        <v>560</v>
      </c>
      <c r="F15" s="5" t="s">
        <v>539</v>
      </c>
      <c r="G15" s="5">
        <v>4.5999999999999996</v>
      </c>
      <c r="H15" s="5" t="s">
        <v>579</v>
      </c>
      <c r="I15" s="148" t="s">
        <v>248</v>
      </c>
      <c r="J15" s="5" t="s">
        <v>580</v>
      </c>
      <c r="K15" s="5" t="s">
        <v>542</v>
      </c>
      <c r="M15" s="5" t="str">
        <f t="shared" si="0"/>
        <v>IV</v>
      </c>
      <c r="N15" s="5">
        <f ca="1">LOOKUP(99^99,--(0&amp;MID(C15,MIN(FIND({0,1,2,3,4,5,6,7,8,9},C15&amp;1234567890)),ROW(INDIRECT("1:"&amp;LEN(C15)+1)))))</f>
        <v>20.2</v>
      </c>
      <c r="O15" s="5">
        <f t="shared" ca="1" si="1"/>
        <v>4.5999999999999996</v>
      </c>
      <c r="P15" s="5">
        <f ca="1">LOOKUP(99^99,--(0&amp;MID(G15,MIN(FIND({0,1,2,3,4,5,6,7,8,9},G15&amp;1234567890)),ROW(INDIRECT("1:"&amp;LEN(G15)+1)))))</f>
        <v>4.5999999999999996</v>
      </c>
      <c r="R15" s="5">
        <f ca="1">COUNTIF(O2:O1047,"no data")</f>
        <v>242</v>
      </c>
    </row>
    <row r="16" spans="1:18" x14ac:dyDescent="0.2">
      <c r="A16" s="148" t="s">
        <v>185</v>
      </c>
      <c r="B16" s="5">
        <v>41</v>
      </c>
      <c r="C16" s="5">
        <v>8.1</v>
      </c>
      <c r="D16" s="5">
        <v>7</v>
      </c>
      <c r="E16" s="5" t="s">
        <v>581</v>
      </c>
      <c r="F16" s="5" t="s">
        <v>539</v>
      </c>
      <c r="G16" s="5">
        <v>0.01</v>
      </c>
      <c r="H16" s="5" t="s">
        <v>582</v>
      </c>
      <c r="I16" s="148" t="s">
        <v>262</v>
      </c>
      <c r="J16" s="5" t="s">
        <v>583</v>
      </c>
      <c r="K16" s="5" t="s">
        <v>584</v>
      </c>
      <c r="M16" s="5" t="str">
        <f t="shared" si="0"/>
        <v>II</v>
      </c>
      <c r="N16" s="5">
        <f ca="1">LOOKUP(99^99,--(0&amp;MID(C16,MIN(FIND({0,1,2,3,4,5,6,7,8,9},C16&amp;1234567890)),ROW(INDIRECT("1:"&amp;LEN(C16)+1)))))</f>
        <v>8.1</v>
      </c>
      <c r="O16" s="5">
        <f t="shared" ca="1" si="1"/>
        <v>0.01</v>
      </c>
      <c r="P16" s="5">
        <f ca="1">LOOKUP(99^99,--(0&amp;MID(G16,MIN(FIND({0,1,2,3,4,5,6,7,8,9},G16&amp;1234567890)),ROW(INDIRECT("1:"&amp;LEN(G16)+1)))))</f>
        <v>0.01</v>
      </c>
      <c r="R16" s="5">
        <f ca="1">COUNT(O2:O1047)</f>
        <v>804</v>
      </c>
    </row>
    <row r="17" spans="1:16" x14ac:dyDescent="0.2">
      <c r="A17" s="148" t="s">
        <v>186</v>
      </c>
      <c r="B17" s="5">
        <v>41</v>
      </c>
      <c r="C17" s="5">
        <v>6.6</v>
      </c>
      <c r="D17" s="5">
        <v>5</v>
      </c>
      <c r="E17" s="5" t="s">
        <v>523</v>
      </c>
      <c r="F17" s="5" t="s">
        <v>533</v>
      </c>
      <c r="G17" s="5">
        <v>2.65</v>
      </c>
      <c r="H17" s="5" t="s">
        <v>585</v>
      </c>
      <c r="I17" s="148" t="s">
        <v>224</v>
      </c>
      <c r="J17" s="5" t="s">
        <v>586</v>
      </c>
      <c r="K17" s="5" t="s">
        <v>587</v>
      </c>
      <c r="M17" s="5" t="str">
        <f t="shared" ca="1" si="0"/>
        <v>I</v>
      </c>
      <c r="N17" s="5">
        <f ca="1">LOOKUP(99^99,--(0&amp;MID(C17,MIN(FIND({0,1,2,3,4,5,6,7,8,9},C17&amp;1234567890)),ROW(INDIRECT("1:"&amp;LEN(C17)+1)))))</f>
        <v>6.6</v>
      </c>
      <c r="O17" s="5">
        <f t="shared" ca="1" si="1"/>
        <v>2.65</v>
      </c>
      <c r="P17" s="5">
        <f ca="1">LOOKUP(99^99,--(0&amp;MID(G17,MIN(FIND({0,1,2,3,4,5,6,7,8,9},G17&amp;1234567890)),ROW(INDIRECT("1:"&amp;LEN(G17)+1)))))</f>
        <v>2.65</v>
      </c>
    </row>
    <row r="18" spans="1:16" x14ac:dyDescent="0.2">
      <c r="A18" s="148" t="s">
        <v>187</v>
      </c>
      <c r="B18" s="5">
        <v>41</v>
      </c>
      <c r="C18" s="5">
        <v>2.2000000000000002</v>
      </c>
      <c r="D18" s="5">
        <v>6</v>
      </c>
      <c r="E18" s="5" t="s">
        <v>523</v>
      </c>
      <c r="F18" s="5" t="s">
        <v>533</v>
      </c>
      <c r="G18" s="5" t="s">
        <v>546</v>
      </c>
      <c r="H18" s="5" t="s">
        <v>588</v>
      </c>
      <c r="I18" s="148" t="s">
        <v>224</v>
      </c>
      <c r="J18" s="5" t="s">
        <v>589</v>
      </c>
      <c r="K18" s="5" t="s">
        <v>590</v>
      </c>
      <c r="M18" s="5" t="str">
        <f t="shared" ca="1" si="0"/>
        <v>I</v>
      </c>
      <c r="N18" s="5">
        <f ca="1">LOOKUP(99^99,--(0&amp;MID(C18,MIN(FIND({0,1,2,3,4,5,6,7,8,9},C18&amp;1234567890)),ROW(INDIRECT("1:"&amp;LEN(C18)+1)))))</f>
        <v>2.2000000000000002</v>
      </c>
      <c r="O18" s="5">
        <f t="shared" ca="1" si="1"/>
        <v>0</v>
      </c>
      <c r="P18" s="5">
        <f ca="1">LOOKUP(99^99,--(0&amp;MID(G18,MIN(FIND({0,1,2,3,4,5,6,7,8,9},G18&amp;1234567890)),ROW(INDIRECT("1:"&amp;LEN(G18)+1)))))</f>
        <v>0</v>
      </c>
    </row>
    <row r="19" spans="1:16" x14ac:dyDescent="0.2">
      <c r="A19" s="148" t="s">
        <v>178</v>
      </c>
      <c r="B19" s="5">
        <v>41</v>
      </c>
      <c r="C19" s="5">
        <v>3.5</v>
      </c>
      <c r="D19" s="5">
        <v>7</v>
      </c>
      <c r="E19" s="5" t="s">
        <v>523</v>
      </c>
      <c r="F19" s="5" t="s">
        <v>539</v>
      </c>
      <c r="G19" s="5" t="s">
        <v>546</v>
      </c>
      <c r="H19" s="5" t="s">
        <v>591</v>
      </c>
      <c r="I19" s="148" t="s">
        <v>218</v>
      </c>
      <c r="J19" s="5" t="s">
        <v>592</v>
      </c>
      <c r="K19" s="5" t="s">
        <v>556</v>
      </c>
      <c r="M19" s="5" t="str">
        <f t="shared" ca="1" si="0"/>
        <v>II</v>
      </c>
      <c r="N19" s="5">
        <f ca="1">LOOKUP(99^99,--(0&amp;MID(C19,MIN(FIND({0,1,2,3,4,5,6,7,8,9},C19&amp;1234567890)),ROW(INDIRECT("1:"&amp;LEN(C19)+1)))))</f>
        <v>3.5</v>
      </c>
      <c r="O19" s="5">
        <f t="shared" ca="1" si="1"/>
        <v>0</v>
      </c>
      <c r="P19" s="5">
        <f ca="1">LOOKUP(99^99,--(0&amp;MID(G19,MIN(FIND({0,1,2,3,4,5,6,7,8,9},G19&amp;1234567890)),ROW(INDIRECT("1:"&amp;LEN(G19)+1)))))</f>
        <v>0</v>
      </c>
    </row>
    <row r="20" spans="1:16" x14ac:dyDescent="0.2">
      <c r="A20" s="148" t="s">
        <v>179</v>
      </c>
      <c r="B20" s="5">
        <v>41</v>
      </c>
      <c r="C20" s="5">
        <v>4</v>
      </c>
      <c r="D20" s="5">
        <v>6</v>
      </c>
      <c r="E20" s="5" t="s">
        <v>523</v>
      </c>
      <c r="F20" s="5" t="s">
        <v>539</v>
      </c>
      <c r="G20" s="5" t="s">
        <v>522</v>
      </c>
      <c r="H20" s="5" t="s">
        <v>540</v>
      </c>
      <c r="I20" s="148" t="s">
        <v>204</v>
      </c>
      <c r="J20" s="5" t="s">
        <v>593</v>
      </c>
      <c r="K20" s="5" t="s">
        <v>594</v>
      </c>
      <c r="M20" s="5" t="str">
        <f t="shared" ca="1" si="0"/>
        <v>I</v>
      </c>
      <c r="N20" s="5">
        <f ca="1">LOOKUP(99^99,--(0&amp;MID(C20,MIN(FIND({0,1,2,3,4,5,6,7,8,9},C20&amp;1234567890)),ROW(INDIRECT("1:"&amp;LEN(C20)+1)))))</f>
        <v>4</v>
      </c>
      <c r="O20" s="5" t="str">
        <f t="shared" si="1"/>
        <v>No data</v>
      </c>
      <c r="P20" s="5">
        <f ca="1">LOOKUP(99^99,--(0&amp;MID(G20,MIN(FIND({0,1,2,3,4,5,6,7,8,9},G20&amp;1234567890)),ROW(INDIRECT("1:"&amp;LEN(G20)+1)))))</f>
        <v>0</v>
      </c>
    </row>
    <row r="21" spans="1:16" x14ac:dyDescent="0.2">
      <c r="A21" s="148" t="s">
        <v>188</v>
      </c>
      <c r="B21" s="5">
        <v>41</v>
      </c>
      <c r="C21" s="5">
        <v>4.0999999999999996</v>
      </c>
      <c r="D21" s="5">
        <v>6</v>
      </c>
      <c r="E21" s="5" t="s">
        <v>523</v>
      </c>
      <c r="F21" s="5" t="s">
        <v>533</v>
      </c>
      <c r="G21" s="5" t="s">
        <v>557</v>
      </c>
      <c r="H21" s="5" t="s">
        <v>595</v>
      </c>
      <c r="I21" s="148" t="s">
        <v>178</v>
      </c>
      <c r="J21" s="5" t="s">
        <v>596</v>
      </c>
      <c r="K21" s="5" t="s">
        <v>542</v>
      </c>
      <c r="M21" s="5" t="str">
        <f t="shared" ca="1" si="0"/>
        <v>I</v>
      </c>
      <c r="N21" s="5">
        <f ca="1">LOOKUP(99^99,--(0&amp;MID(C21,MIN(FIND({0,1,2,3,4,5,6,7,8,9},C21&amp;1234567890)),ROW(INDIRECT("1:"&amp;LEN(C21)+1)))))</f>
        <v>4.0999999999999996</v>
      </c>
      <c r="O21" s="5">
        <f t="shared" ca="1" si="1"/>
        <v>0.1</v>
      </c>
      <c r="P21" s="5">
        <f ca="1">LOOKUP(99^99,--(0&amp;MID(G21,MIN(FIND({0,1,2,3,4,5,6,7,8,9},G21&amp;1234567890)),ROW(INDIRECT("1:"&amp;LEN(G21)+1)))))</f>
        <v>0.1</v>
      </c>
    </row>
    <row r="22" spans="1:16" x14ac:dyDescent="0.2">
      <c r="A22" s="148" t="s">
        <v>189</v>
      </c>
      <c r="B22" s="5">
        <v>42</v>
      </c>
      <c r="C22" s="5">
        <v>11.2</v>
      </c>
      <c r="D22" s="5">
        <v>9</v>
      </c>
      <c r="E22" s="5" t="s">
        <v>523</v>
      </c>
      <c r="F22" s="5" t="s">
        <v>533</v>
      </c>
      <c r="G22" s="5" t="s">
        <v>522</v>
      </c>
      <c r="H22" s="5" t="s">
        <v>597</v>
      </c>
      <c r="I22" s="148" t="s">
        <v>206</v>
      </c>
      <c r="J22" s="5" t="s">
        <v>598</v>
      </c>
      <c r="K22" s="5" t="s">
        <v>599</v>
      </c>
      <c r="M22" s="5" t="str">
        <f t="shared" ca="1" si="0"/>
        <v>II</v>
      </c>
      <c r="N22" s="5">
        <f ca="1">LOOKUP(99^99,--(0&amp;MID(C22,MIN(FIND({0,1,2,3,4,5,6,7,8,9},C22&amp;1234567890)),ROW(INDIRECT("1:"&amp;LEN(C22)+1)))))</f>
        <v>11.2</v>
      </c>
      <c r="O22" s="5">
        <f t="shared" ca="1" si="1"/>
        <v>11.2</v>
      </c>
      <c r="P22" s="5">
        <f ca="1">LOOKUP(99^99,--(0&amp;MID(G22,MIN(FIND({0,1,2,3,4,5,6,7,8,9},G22&amp;1234567890)),ROW(INDIRECT("1:"&amp;LEN(G22)+1)))))</f>
        <v>0</v>
      </c>
    </row>
    <row r="23" spans="1:16" x14ac:dyDescent="0.2">
      <c r="A23" s="148" t="s">
        <v>190</v>
      </c>
      <c r="B23" s="5">
        <v>42</v>
      </c>
      <c r="C23" s="5">
        <v>271</v>
      </c>
      <c r="D23" s="5">
        <v>8</v>
      </c>
      <c r="E23" s="5" t="s">
        <v>560</v>
      </c>
      <c r="F23" s="5" t="s">
        <v>561</v>
      </c>
      <c r="G23" s="5">
        <v>82</v>
      </c>
      <c r="H23" s="5" t="s">
        <v>600</v>
      </c>
      <c r="I23" s="148" t="s">
        <v>202</v>
      </c>
      <c r="J23" s="5" t="s">
        <v>601</v>
      </c>
      <c r="K23" s="5" t="s">
        <v>602</v>
      </c>
      <c r="M23" s="5" t="str">
        <f t="shared" si="0"/>
        <v>IV</v>
      </c>
      <c r="N23" s="5">
        <f ca="1">LOOKUP(99^99,--(0&amp;MID(C23,MIN(FIND({0,1,2,3,4,5,6,7,8,9},C23&amp;1234567890)),ROW(INDIRECT("1:"&amp;LEN(C23)+1)))))</f>
        <v>271</v>
      </c>
      <c r="O23" s="5">
        <f t="shared" ca="1" si="1"/>
        <v>82</v>
      </c>
      <c r="P23" s="5">
        <f ca="1">LOOKUP(99^99,--(0&amp;MID(G23,MIN(FIND({0,1,2,3,4,5,6,7,8,9},G23&amp;1234567890)),ROW(INDIRECT("1:"&amp;LEN(G23)+1)))))</f>
        <v>82</v>
      </c>
    </row>
    <row r="24" spans="1:16" x14ac:dyDescent="0.2">
      <c r="A24" s="148" t="s">
        <v>191</v>
      </c>
      <c r="B24" s="5">
        <v>42</v>
      </c>
      <c r="C24" s="5">
        <v>8.66</v>
      </c>
      <c r="D24" s="5">
        <v>7</v>
      </c>
      <c r="E24" s="5" t="s">
        <v>523</v>
      </c>
      <c r="F24" s="5" t="s">
        <v>603</v>
      </c>
      <c r="G24" s="5">
        <v>3.56</v>
      </c>
      <c r="H24" s="5" t="s">
        <v>582</v>
      </c>
      <c r="I24" s="148" t="s">
        <v>262</v>
      </c>
      <c r="J24" s="5" t="s">
        <v>604</v>
      </c>
      <c r="K24" s="5" t="s">
        <v>578</v>
      </c>
      <c r="M24" s="5" t="str">
        <f t="shared" ca="1" si="0"/>
        <v>II</v>
      </c>
      <c r="N24" s="5">
        <f ca="1">LOOKUP(99^99,--(0&amp;MID(C24,MIN(FIND({0,1,2,3,4,5,6,7,8,9},C24&amp;1234567890)),ROW(INDIRECT("1:"&amp;LEN(C24)+1)))))</f>
        <v>8.66</v>
      </c>
      <c r="O24" s="5">
        <f t="shared" ca="1" si="1"/>
        <v>3.56</v>
      </c>
      <c r="P24" s="5">
        <f ca="1">LOOKUP(99^99,--(0&amp;MID(G24,MIN(FIND({0,1,2,3,4,5,6,7,8,9},G24&amp;1234567890)),ROW(INDIRECT("1:"&amp;LEN(G24)+1)))))</f>
        <v>3.56</v>
      </c>
    </row>
    <row r="25" spans="1:16" x14ac:dyDescent="0.2">
      <c r="A25" s="148" t="s">
        <v>192</v>
      </c>
      <c r="B25" s="5">
        <v>42</v>
      </c>
      <c r="C25" s="5">
        <v>9</v>
      </c>
      <c r="D25" s="5">
        <v>6</v>
      </c>
      <c r="E25" s="5" t="s">
        <v>581</v>
      </c>
      <c r="F25" s="5" t="s">
        <v>533</v>
      </c>
      <c r="G25" s="5">
        <v>0.2</v>
      </c>
      <c r="H25" s="5" t="s">
        <v>605</v>
      </c>
      <c r="I25" s="148" t="s">
        <v>178</v>
      </c>
      <c r="J25" s="5" t="s">
        <v>606</v>
      </c>
      <c r="K25" s="5" t="s">
        <v>549</v>
      </c>
      <c r="M25" s="5" t="str">
        <f t="shared" si="0"/>
        <v>II</v>
      </c>
      <c r="N25" s="5">
        <f ca="1">LOOKUP(99^99,--(0&amp;MID(C25,MIN(FIND({0,1,2,3,4,5,6,7,8,9},C25&amp;1234567890)),ROW(INDIRECT("1:"&amp;LEN(C25)+1)))))</f>
        <v>9</v>
      </c>
      <c r="O25" s="5">
        <f t="shared" ca="1" si="1"/>
        <v>0.2</v>
      </c>
      <c r="P25" s="5">
        <f ca="1">LOOKUP(99^99,--(0&amp;MID(G25,MIN(FIND({0,1,2,3,4,5,6,7,8,9},G25&amp;1234567890)),ROW(INDIRECT("1:"&amp;LEN(G25)+1)))))</f>
        <v>0.2</v>
      </c>
    </row>
    <row r="26" spans="1:16" x14ac:dyDescent="0.2">
      <c r="A26" s="148" t="s">
        <v>193</v>
      </c>
      <c r="B26" s="5">
        <v>42</v>
      </c>
      <c r="C26" s="5">
        <v>2.5</v>
      </c>
      <c r="D26" s="5">
        <v>6</v>
      </c>
      <c r="E26" s="5" t="s">
        <v>607</v>
      </c>
      <c r="F26" s="5" t="s">
        <v>539</v>
      </c>
      <c r="G26" s="5" t="s">
        <v>546</v>
      </c>
      <c r="H26" s="5" t="s">
        <v>608</v>
      </c>
      <c r="I26" s="148" t="s">
        <v>218</v>
      </c>
      <c r="J26" s="5" t="s">
        <v>609</v>
      </c>
      <c r="K26" s="5" t="s">
        <v>610</v>
      </c>
      <c r="M26" s="5" t="str">
        <f t="shared" ca="1" si="0"/>
        <v>I</v>
      </c>
      <c r="N26" s="5">
        <f ca="1">LOOKUP(99^99,--(0&amp;MID(C26,MIN(FIND({0,1,2,3,4,5,6,7,8,9},C26&amp;1234567890)),ROW(INDIRECT("1:"&amp;LEN(C26)+1)))))</f>
        <v>2.5</v>
      </c>
      <c r="O26" s="5">
        <f t="shared" ca="1" si="1"/>
        <v>0</v>
      </c>
      <c r="P26" s="5">
        <f ca="1">LOOKUP(99^99,--(0&amp;MID(G26,MIN(FIND({0,1,2,3,4,5,6,7,8,9},G26&amp;1234567890)),ROW(INDIRECT("1:"&amp;LEN(G26)+1)))))</f>
        <v>0</v>
      </c>
    </row>
    <row r="27" spans="1:16" x14ac:dyDescent="0.2">
      <c r="A27" s="148" t="s">
        <v>194</v>
      </c>
      <c r="B27" s="5">
        <v>42</v>
      </c>
      <c r="C27" s="5">
        <v>5.5</v>
      </c>
      <c r="D27" s="5">
        <v>7</v>
      </c>
      <c r="E27" s="5" t="s">
        <v>545</v>
      </c>
      <c r="F27" s="5" t="s">
        <v>533</v>
      </c>
      <c r="G27" s="5" t="s">
        <v>522</v>
      </c>
      <c r="H27" s="5" t="s">
        <v>540</v>
      </c>
      <c r="I27" s="148" t="s">
        <v>237</v>
      </c>
      <c r="J27" s="5" t="s">
        <v>611</v>
      </c>
      <c r="K27" s="5" t="s">
        <v>612</v>
      </c>
      <c r="M27" s="5" t="str">
        <f t="shared" si="0"/>
        <v>II</v>
      </c>
      <c r="N27" s="5">
        <f ca="1">LOOKUP(99^99,--(0&amp;MID(C27,MIN(FIND({0,1,2,3,4,5,6,7,8,9},C27&amp;1234567890)),ROW(INDIRECT("1:"&amp;LEN(C27)+1)))))</f>
        <v>5.5</v>
      </c>
      <c r="O27" s="5" t="str">
        <f t="shared" si="1"/>
        <v>No data</v>
      </c>
      <c r="P27" s="5">
        <f ca="1">LOOKUP(99^99,--(0&amp;MID(G27,MIN(FIND({0,1,2,3,4,5,6,7,8,9},G27&amp;1234567890)),ROW(INDIRECT("1:"&amp;LEN(G27)+1)))))</f>
        <v>0</v>
      </c>
    </row>
    <row r="28" spans="1:16" x14ac:dyDescent="0.2">
      <c r="A28" s="148" t="s">
        <v>195</v>
      </c>
      <c r="B28" s="5">
        <v>42</v>
      </c>
      <c r="C28" s="5">
        <v>1.52</v>
      </c>
      <c r="D28" s="5">
        <v>7</v>
      </c>
      <c r="E28" s="5" t="s">
        <v>545</v>
      </c>
      <c r="F28" s="5" t="s">
        <v>539</v>
      </c>
      <c r="G28" s="5" t="s">
        <v>546</v>
      </c>
      <c r="H28" s="5" t="s">
        <v>613</v>
      </c>
      <c r="I28" s="148" t="s">
        <v>317</v>
      </c>
      <c r="J28" s="5" t="s">
        <v>614</v>
      </c>
      <c r="K28" s="5" t="s">
        <v>615</v>
      </c>
      <c r="M28" s="5" t="str">
        <f t="shared" si="0"/>
        <v>II</v>
      </c>
      <c r="N28" s="5">
        <f ca="1">LOOKUP(99^99,--(0&amp;MID(C28,MIN(FIND({0,1,2,3,4,5,6,7,8,9},C28&amp;1234567890)),ROW(INDIRECT("1:"&amp;LEN(C28)+1)))))</f>
        <v>1.52</v>
      </c>
      <c r="O28" s="5">
        <f t="shared" ca="1" si="1"/>
        <v>0</v>
      </c>
      <c r="P28" s="5">
        <f ca="1">LOOKUP(99^99,--(0&amp;MID(G28,MIN(FIND({0,1,2,3,4,5,6,7,8,9},G28&amp;1234567890)),ROW(INDIRECT("1:"&amp;LEN(G28)+1)))))</f>
        <v>0</v>
      </c>
    </row>
    <row r="29" spans="1:16" x14ac:dyDescent="0.2">
      <c r="A29" s="148" t="s">
        <v>196</v>
      </c>
      <c r="B29" s="5">
        <v>42</v>
      </c>
      <c r="C29" s="5">
        <v>3216.12</v>
      </c>
      <c r="D29" s="5">
        <v>7</v>
      </c>
      <c r="E29" s="5" t="s">
        <v>560</v>
      </c>
      <c r="F29" s="5" t="s">
        <v>561</v>
      </c>
      <c r="G29" s="5">
        <v>6</v>
      </c>
      <c r="H29" s="5" t="s">
        <v>616</v>
      </c>
      <c r="I29" s="148" t="s">
        <v>262</v>
      </c>
      <c r="J29" s="5" t="s">
        <v>617</v>
      </c>
      <c r="K29" s="5" t="s">
        <v>578</v>
      </c>
      <c r="M29" s="5" t="str">
        <f t="shared" si="0"/>
        <v>IV</v>
      </c>
      <c r="N29" s="5">
        <f ca="1">LOOKUP(99^99,--(0&amp;MID(C29,MIN(FIND({0,1,2,3,4,5,6,7,8,9},C29&amp;1234567890)),ROW(INDIRECT("1:"&amp;LEN(C29)+1)))))</f>
        <v>3216.12</v>
      </c>
      <c r="O29" s="5">
        <f t="shared" ca="1" si="1"/>
        <v>6</v>
      </c>
      <c r="P29" s="5">
        <f ca="1">LOOKUP(99^99,--(0&amp;MID(G29,MIN(FIND({0,1,2,3,4,5,6,7,8,9},G29&amp;1234567890)),ROW(INDIRECT("1:"&amp;LEN(G29)+1)))))</f>
        <v>6</v>
      </c>
    </row>
    <row r="30" spans="1:16" x14ac:dyDescent="0.2">
      <c r="A30" s="148" t="s">
        <v>197</v>
      </c>
      <c r="B30" s="5">
        <v>43</v>
      </c>
      <c r="C30" s="5">
        <v>4.7</v>
      </c>
      <c r="D30" s="5">
        <v>6</v>
      </c>
      <c r="E30" s="5" t="s">
        <v>523</v>
      </c>
      <c r="F30" s="5" t="s">
        <v>533</v>
      </c>
      <c r="G30" s="5">
        <v>0.08</v>
      </c>
      <c r="H30" s="5" t="s">
        <v>618</v>
      </c>
      <c r="I30" s="148" t="s">
        <v>202</v>
      </c>
      <c r="J30" s="5" t="s">
        <v>619</v>
      </c>
      <c r="K30" s="5" t="s">
        <v>537</v>
      </c>
      <c r="M30" s="5" t="str">
        <f t="shared" ca="1" si="0"/>
        <v>I</v>
      </c>
      <c r="N30" s="5">
        <f ca="1">LOOKUP(99^99,--(0&amp;MID(C30,MIN(FIND({0,1,2,3,4,5,6,7,8,9},C30&amp;1234567890)),ROW(INDIRECT("1:"&amp;LEN(C30)+1)))))</f>
        <v>4.7</v>
      </c>
      <c r="O30" s="5">
        <f t="shared" ca="1" si="1"/>
        <v>0.08</v>
      </c>
      <c r="P30" s="5">
        <f ca="1">LOOKUP(99^99,--(0&amp;MID(G30,MIN(FIND({0,1,2,3,4,5,6,7,8,9},G30&amp;1234567890)),ROW(INDIRECT("1:"&amp;LEN(G30)+1)))))</f>
        <v>0.08</v>
      </c>
    </row>
    <row r="31" spans="1:16" x14ac:dyDescent="0.2">
      <c r="A31" s="148" t="s">
        <v>181</v>
      </c>
      <c r="B31" s="5">
        <v>43</v>
      </c>
      <c r="C31" s="5">
        <v>2.5</v>
      </c>
      <c r="D31" s="5">
        <v>7</v>
      </c>
      <c r="E31" s="5" t="s">
        <v>523</v>
      </c>
      <c r="F31" s="5" t="s">
        <v>539</v>
      </c>
      <c r="G31" s="5" t="s">
        <v>527</v>
      </c>
      <c r="H31" s="5" t="s">
        <v>620</v>
      </c>
      <c r="I31" s="148" t="s">
        <v>224</v>
      </c>
      <c r="J31" s="5" t="s">
        <v>621</v>
      </c>
      <c r="K31" s="5" t="s">
        <v>566</v>
      </c>
      <c r="M31" s="5" t="str">
        <f t="shared" ca="1" si="0"/>
        <v>II</v>
      </c>
      <c r="N31" s="5">
        <f ca="1">LOOKUP(99^99,--(0&amp;MID(C31,MIN(FIND({0,1,2,3,4,5,6,7,8,9},C31&amp;1234567890)),ROW(INDIRECT("1:"&amp;LEN(C31)+1)))))</f>
        <v>2.5</v>
      </c>
      <c r="O31" s="5" t="str">
        <f t="shared" ca="1" si="1"/>
        <v>no data</v>
      </c>
      <c r="P31" s="5">
        <f ca="1">LOOKUP(99^99,--(0&amp;MID(G31,MIN(FIND({0,1,2,3,4,5,6,7,8,9},G31&amp;1234567890)),ROW(INDIRECT("1:"&amp;LEN(G31)+1)))))</f>
        <v>0</v>
      </c>
    </row>
    <row r="32" spans="1:16" x14ac:dyDescent="0.2">
      <c r="A32" s="148" t="s">
        <v>198</v>
      </c>
      <c r="B32" s="5">
        <v>43</v>
      </c>
      <c r="C32" s="5">
        <v>0.97</v>
      </c>
      <c r="D32" s="5">
        <v>6</v>
      </c>
      <c r="E32" s="5" t="s">
        <v>581</v>
      </c>
      <c r="F32" s="5" t="s">
        <v>539</v>
      </c>
      <c r="G32" s="5" t="s">
        <v>546</v>
      </c>
      <c r="H32" s="5" t="s">
        <v>622</v>
      </c>
      <c r="I32" s="148" t="s">
        <v>173</v>
      </c>
      <c r="J32" s="5" t="s">
        <v>623</v>
      </c>
      <c r="K32" s="5" t="s">
        <v>549</v>
      </c>
      <c r="M32" s="5" t="str">
        <f t="shared" si="0"/>
        <v>II</v>
      </c>
      <c r="N32" s="5">
        <f ca="1">LOOKUP(99^99,--(0&amp;MID(C32,MIN(FIND({0,1,2,3,4,5,6,7,8,9},C32&amp;1234567890)),ROW(INDIRECT("1:"&amp;LEN(C32)+1)))))</f>
        <v>0.97</v>
      </c>
      <c r="O32" s="5">
        <f t="shared" ca="1" si="1"/>
        <v>0</v>
      </c>
      <c r="P32" s="5">
        <f ca="1">LOOKUP(99^99,--(0&amp;MID(G32,MIN(FIND({0,1,2,3,4,5,6,7,8,9},G32&amp;1234567890)),ROW(INDIRECT("1:"&amp;LEN(G32)+1)))))</f>
        <v>0</v>
      </c>
    </row>
    <row r="33" spans="1:16" x14ac:dyDescent="0.2">
      <c r="A33" s="148" t="s">
        <v>174</v>
      </c>
      <c r="B33" s="5">
        <v>43</v>
      </c>
      <c r="C33" s="5">
        <v>3.2</v>
      </c>
      <c r="D33" s="5">
        <v>6</v>
      </c>
      <c r="E33" s="5" t="s">
        <v>523</v>
      </c>
      <c r="F33" s="5" t="s">
        <v>539</v>
      </c>
      <c r="G33" s="5" t="s">
        <v>522</v>
      </c>
      <c r="H33" s="5" t="s">
        <v>540</v>
      </c>
      <c r="I33" s="148" t="s">
        <v>181</v>
      </c>
      <c r="J33" s="5" t="s">
        <v>624</v>
      </c>
      <c r="K33" s="5" t="s">
        <v>566</v>
      </c>
      <c r="M33" s="5" t="str">
        <f t="shared" ca="1" si="0"/>
        <v>I</v>
      </c>
      <c r="N33" s="5">
        <f ca="1">LOOKUP(99^99,--(0&amp;MID(C33,MIN(FIND({0,1,2,3,4,5,6,7,8,9},C33&amp;1234567890)),ROW(INDIRECT("1:"&amp;LEN(C33)+1)))))</f>
        <v>3.2</v>
      </c>
      <c r="O33" s="5" t="str">
        <f t="shared" si="1"/>
        <v>No data</v>
      </c>
      <c r="P33" s="5">
        <f ca="1">LOOKUP(99^99,--(0&amp;MID(G33,MIN(FIND({0,1,2,3,4,5,6,7,8,9},G33&amp;1234567890)),ROW(INDIRECT("1:"&amp;LEN(G33)+1)))))</f>
        <v>0</v>
      </c>
    </row>
    <row r="34" spans="1:16" x14ac:dyDescent="0.2">
      <c r="A34" s="148" t="s">
        <v>199</v>
      </c>
      <c r="B34" s="5">
        <v>43</v>
      </c>
      <c r="C34" s="5">
        <v>2.7</v>
      </c>
      <c r="D34" s="5">
        <v>7</v>
      </c>
      <c r="E34" s="5" t="s">
        <v>523</v>
      </c>
      <c r="F34" s="5" t="s">
        <v>533</v>
      </c>
      <c r="G34" s="5" t="s">
        <v>522</v>
      </c>
      <c r="H34" s="5" t="s">
        <v>540</v>
      </c>
      <c r="I34" s="148" t="s">
        <v>181</v>
      </c>
      <c r="J34" s="5" t="s">
        <v>625</v>
      </c>
      <c r="K34" s="5" t="s">
        <v>626</v>
      </c>
      <c r="M34" s="5" t="str">
        <f t="shared" ca="1" si="0"/>
        <v>II</v>
      </c>
      <c r="N34" s="5">
        <f ca="1">LOOKUP(99^99,--(0&amp;MID(C34,MIN(FIND({0,1,2,3,4,5,6,7,8,9},C34&amp;1234567890)),ROW(INDIRECT("1:"&amp;LEN(C34)+1)))))</f>
        <v>2.7</v>
      </c>
      <c r="O34" s="5" t="str">
        <f t="shared" si="1"/>
        <v>No data</v>
      </c>
      <c r="P34" s="5">
        <f ca="1">LOOKUP(99^99,--(0&amp;MID(G34,MIN(FIND({0,1,2,3,4,5,6,7,8,9},G34&amp;1234567890)),ROW(INDIRECT("1:"&amp;LEN(G34)+1)))))</f>
        <v>0</v>
      </c>
    </row>
    <row r="35" spans="1:16" x14ac:dyDescent="0.2">
      <c r="A35" s="148" t="s">
        <v>200</v>
      </c>
      <c r="B35" s="5">
        <v>43</v>
      </c>
      <c r="C35" s="5">
        <v>2.9</v>
      </c>
      <c r="D35" s="5">
        <v>7</v>
      </c>
      <c r="E35" s="5" t="s">
        <v>607</v>
      </c>
      <c r="F35" s="5" t="s">
        <v>539</v>
      </c>
      <c r="G35" s="5" t="s">
        <v>522</v>
      </c>
      <c r="H35" s="5" t="s">
        <v>522</v>
      </c>
      <c r="I35" s="148" t="s">
        <v>228</v>
      </c>
      <c r="J35" s="5" t="s">
        <v>627</v>
      </c>
      <c r="K35" s="5" t="s">
        <v>628</v>
      </c>
      <c r="M35" s="5" t="str">
        <f t="shared" ca="1" si="0"/>
        <v>II</v>
      </c>
      <c r="N35" s="5">
        <f ca="1">LOOKUP(99^99,--(0&amp;MID(C35,MIN(FIND({0,1,2,3,4,5,6,7,8,9},C35&amp;1234567890)),ROW(INDIRECT("1:"&amp;LEN(C35)+1)))))</f>
        <v>2.9</v>
      </c>
      <c r="O35" s="5" t="str">
        <f t="shared" si="1"/>
        <v>No data</v>
      </c>
      <c r="P35" s="5">
        <f ca="1">LOOKUP(99^99,--(0&amp;MID(G35,MIN(FIND({0,1,2,3,4,5,6,7,8,9},G35&amp;1234567890)),ROW(INDIRECT("1:"&amp;LEN(G35)+1)))))</f>
        <v>0</v>
      </c>
    </row>
    <row r="36" spans="1:16" x14ac:dyDescent="0.2">
      <c r="A36" s="148" t="s">
        <v>176</v>
      </c>
      <c r="B36" s="5">
        <v>43</v>
      </c>
      <c r="C36" s="5">
        <v>7.2</v>
      </c>
      <c r="D36" s="5">
        <v>6</v>
      </c>
      <c r="E36" s="5" t="s">
        <v>523</v>
      </c>
      <c r="F36" s="5" t="s">
        <v>533</v>
      </c>
      <c r="G36" s="5" t="s">
        <v>522</v>
      </c>
      <c r="H36" s="5" t="s">
        <v>540</v>
      </c>
      <c r="I36" s="148" t="s">
        <v>208</v>
      </c>
      <c r="J36" s="5" t="s">
        <v>629</v>
      </c>
      <c r="K36" s="5" t="s">
        <v>630</v>
      </c>
      <c r="M36" s="5" t="str">
        <f t="shared" ca="1" si="0"/>
        <v>I</v>
      </c>
      <c r="N36" s="5">
        <f ca="1">LOOKUP(99^99,--(0&amp;MID(C36,MIN(FIND({0,1,2,3,4,5,6,7,8,9},C36&amp;1234567890)),ROW(INDIRECT("1:"&amp;LEN(C36)+1)))))</f>
        <v>7.2</v>
      </c>
      <c r="O36" s="5" t="str">
        <f t="shared" si="1"/>
        <v>No data</v>
      </c>
      <c r="P36" s="5">
        <f ca="1">LOOKUP(99^99,--(0&amp;MID(G36,MIN(FIND({0,1,2,3,4,5,6,7,8,9},G36&amp;1234567890)),ROW(INDIRECT("1:"&amp;LEN(G36)+1)))))</f>
        <v>0</v>
      </c>
    </row>
    <row r="37" spans="1:16" x14ac:dyDescent="0.2">
      <c r="A37" s="148" t="s">
        <v>201</v>
      </c>
      <c r="B37" s="5">
        <v>43</v>
      </c>
      <c r="C37" s="5">
        <v>46</v>
      </c>
      <c r="D37" s="5">
        <v>6</v>
      </c>
      <c r="E37" s="5" t="s">
        <v>523</v>
      </c>
      <c r="F37" s="5" t="s">
        <v>539</v>
      </c>
      <c r="G37" s="5" t="s">
        <v>522</v>
      </c>
      <c r="H37" s="5" t="s">
        <v>540</v>
      </c>
      <c r="I37" s="148" t="s">
        <v>183</v>
      </c>
      <c r="J37" s="5" t="s">
        <v>631</v>
      </c>
      <c r="K37" s="5" t="s">
        <v>531</v>
      </c>
      <c r="M37" s="5" t="str">
        <f t="shared" ca="1" si="0"/>
        <v>II</v>
      </c>
      <c r="N37" s="5">
        <f ca="1">LOOKUP(99^99,--(0&amp;MID(C37,MIN(FIND({0,1,2,3,4,5,6,7,8,9},C37&amp;1234567890)),ROW(INDIRECT("1:"&amp;LEN(C37)+1)))))</f>
        <v>46</v>
      </c>
      <c r="O37" s="5" t="str">
        <f t="shared" si="1"/>
        <v>No data</v>
      </c>
      <c r="P37" s="5">
        <f ca="1">LOOKUP(99^99,--(0&amp;MID(G37,MIN(FIND({0,1,2,3,4,5,6,7,8,9},G37&amp;1234567890)),ROW(INDIRECT("1:"&amp;LEN(G37)+1)))))</f>
        <v>0</v>
      </c>
    </row>
    <row r="38" spans="1:16" x14ac:dyDescent="0.2">
      <c r="A38" s="148" t="s">
        <v>202</v>
      </c>
      <c r="B38" s="5">
        <v>43</v>
      </c>
      <c r="C38" s="5">
        <v>5.2</v>
      </c>
      <c r="D38" s="5">
        <v>7</v>
      </c>
      <c r="E38" s="5" t="s">
        <v>523</v>
      </c>
      <c r="F38" s="5" t="s">
        <v>539</v>
      </c>
      <c r="G38" s="5" t="s">
        <v>546</v>
      </c>
      <c r="H38" s="5" t="s">
        <v>632</v>
      </c>
      <c r="I38" s="148" t="s">
        <v>317</v>
      </c>
      <c r="J38" s="5" t="s">
        <v>633</v>
      </c>
      <c r="K38" s="5" t="s">
        <v>634</v>
      </c>
      <c r="M38" s="5" t="str">
        <f t="shared" ca="1" si="0"/>
        <v>II</v>
      </c>
      <c r="N38" s="5">
        <f ca="1">LOOKUP(99^99,--(0&amp;MID(C38,MIN(FIND({0,1,2,3,4,5,6,7,8,9},C38&amp;1234567890)),ROW(INDIRECT("1:"&amp;LEN(C38)+1)))))</f>
        <v>5.2</v>
      </c>
      <c r="O38" s="5">
        <f t="shared" ca="1" si="1"/>
        <v>0</v>
      </c>
      <c r="P38" s="5">
        <f ca="1">LOOKUP(99^99,--(0&amp;MID(G38,MIN(FIND({0,1,2,3,4,5,6,7,8,9},G38&amp;1234567890)),ROW(INDIRECT("1:"&amp;LEN(G38)+1)))))</f>
        <v>0</v>
      </c>
    </row>
    <row r="39" spans="1:16" x14ac:dyDescent="0.2">
      <c r="A39" s="148" t="s">
        <v>203</v>
      </c>
      <c r="B39" s="5">
        <v>44</v>
      </c>
      <c r="C39" s="5">
        <v>5.3</v>
      </c>
      <c r="D39" s="5">
        <v>4</v>
      </c>
      <c r="E39" s="5" t="s">
        <v>523</v>
      </c>
      <c r="F39" s="5" t="s">
        <v>533</v>
      </c>
      <c r="G39" s="5" t="s">
        <v>546</v>
      </c>
      <c r="H39" s="5" t="s">
        <v>635</v>
      </c>
      <c r="I39" s="148" t="s">
        <v>224</v>
      </c>
      <c r="J39" s="5" t="s">
        <v>636</v>
      </c>
      <c r="K39" s="5" t="s">
        <v>637</v>
      </c>
      <c r="M39" s="5" t="str">
        <f t="shared" ca="1" si="0"/>
        <v>I</v>
      </c>
      <c r="N39" s="5">
        <f ca="1">LOOKUP(99^99,--(0&amp;MID(C39,MIN(FIND({0,1,2,3,4,5,6,7,8,9},C39&amp;1234567890)),ROW(INDIRECT("1:"&amp;LEN(C39)+1)))))</f>
        <v>5.3</v>
      </c>
      <c r="O39" s="5">
        <f t="shared" ca="1" si="1"/>
        <v>0</v>
      </c>
      <c r="P39" s="5">
        <f ca="1">LOOKUP(99^99,--(0&amp;MID(G39,MIN(FIND({0,1,2,3,4,5,6,7,8,9},G39&amp;1234567890)),ROW(INDIRECT("1:"&amp;LEN(G39)+1)))))</f>
        <v>0</v>
      </c>
    </row>
    <row r="40" spans="1:16" x14ac:dyDescent="0.2">
      <c r="A40" s="148" t="s">
        <v>174</v>
      </c>
      <c r="B40" s="5">
        <v>44</v>
      </c>
      <c r="C40" s="5">
        <v>3</v>
      </c>
      <c r="D40" s="5">
        <v>6</v>
      </c>
      <c r="E40" s="5" t="s">
        <v>523</v>
      </c>
      <c r="F40" s="5" t="s">
        <v>533</v>
      </c>
      <c r="G40" s="5" t="s">
        <v>638</v>
      </c>
      <c r="H40" s="5" t="s">
        <v>639</v>
      </c>
      <c r="I40" s="148" t="s">
        <v>217</v>
      </c>
      <c r="J40" s="5" t="s">
        <v>640</v>
      </c>
      <c r="K40" s="5" t="s">
        <v>628</v>
      </c>
      <c r="M40" s="5" t="str">
        <f t="shared" ca="1" si="0"/>
        <v>I</v>
      </c>
      <c r="N40" s="5">
        <f ca="1">LOOKUP(99^99,--(0&amp;MID(C40,MIN(FIND({0,1,2,3,4,5,6,7,8,9},C40&amp;1234567890)),ROW(INDIRECT("1:"&amp;LEN(C40)+1)))))</f>
        <v>3</v>
      </c>
      <c r="O40" s="5">
        <f t="shared" ca="1" si="1"/>
        <v>0.01</v>
      </c>
      <c r="P40" s="5">
        <f ca="1">LOOKUP(99^99,--(0&amp;MID(G40,MIN(FIND({0,1,2,3,4,5,6,7,8,9},G40&amp;1234567890)),ROW(INDIRECT("1:"&amp;LEN(G40)+1)))))</f>
        <v>0.01</v>
      </c>
    </row>
    <row r="41" spans="1:16" x14ac:dyDescent="0.2">
      <c r="A41" s="148" t="s">
        <v>204</v>
      </c>
      <c r="B41" s="5">
        <v>44</v>
      </c>
      <c r="C41" s="5">
        <v>5.7</v>
      </c>
      <c r="D41" s="5">
        <v>9</v>
      </c>
      <c r="E41" s="5" t="s">
        <v>560</v>
      </c>
      <c r="F41" s="5" t="s">
        <v>641</v>
      </c>
      <c r="G41" s="5">
        <v>0.05</v>
      </c>
      <c r="H41" s="5" t="s">
        <v>642</v>
      </c>
      <c r="I41" s="148" t="s">
        <v>218</v>
      </c>
      <c r="J41" s="5" t="s">
        <v>643</v>
      </c>
      <c r="K41" s="5" t="s">
        <v>610</v>
      </c>
      <c r="M41" s="5" t="str">
        <f t="shared" si="0"/>
        <v>IV</v>
      </c>
      <c r="N41" s="5">
        <f ca="1">LOOKUP(99^99,--(0&amp;MID(C41,MIN(FIND({0,1,2,3,4,5,6,7,8,9},C41&amp;1234567890)),ROW(INDIRECT("1:"&amp;LEN(C41)+1)))))</f>
        <v>5.7</v>
      </c>
      <c r="O41" s="5">
        <f t="shared" ca="1" si="1"/>
        <v>0.05</v>
      </c>
      <c r="P41" s="5">
        <f ca="1">LOOKUP(99^99,--(0&amp;MID(G41,MIN(FIND({0,1,2,3,4,5,6,7,8,9},G41&amp;1234567890)),ROW(INDIRECT("1:"&amp;LEN(G41)+1)))))</f>
        <v>0.05</v>
      </c>
    </row>
    <row r="42" spans="1:16" x14ac:dyDescent="0.2">
      <c r="A42" s="148" t="s">
        <v>201</v>
      </c>
      <c r="B42" s="5">
        <v>44</v>
      </c>
      <c r="C42" s="5">
        <v>2.8</v>
      </c>
      <c r="D42" s="5">
        <v>7</v>
      </c>
      <c r="E42" s="5" t="s">
        <v>523</v>
      </c>
      <c r="F42" s="5" t="s">
        <v>603</v>
      </c>
      <c r="G42" s="5">
        <v>1.4</v>
      </c>
      <c r="H42" s="5" t="s">
        <v>582</v>
      </c>
      <c r="I42" s="148" t="s">
        <v>202</v>
      </c>
      <c r="J42" s="5" t="s">
        <v>644</v>
      </c>
      <c r="K42" s="5" t="s">
        <v>645</v>
      </c>
      <c r="M42" s="5" t="str">
        <f t="shared" ca="1" si="0"/>
        <v>II</v>
      </c>
      <c r="N42" s="5">
        <f ca="1">LOOKUP(99^99,--(0&amp;MID(C42,MIN(FIND({0,1,2,3,4,5,6,7,8,9},C42&amp;1234567890)),ROW(INDIRECT("1:"&amp;LEN(C42)+1)))))</f>
        <v>2.8</v>
      </c>
      <c r="O42" s="5">
        <f t="shared" ca="1" si="1"/>
        <v>1.4</v>
      </c>
      <c r="P42" s="5">
        <f ca="1">LOOKUP(99^99,--(0&amp;MID(G42,MIN(FIND({0,1,2,3,4,5,6,7,8,9},G42&amp;1234567890)),ROW(INDIRECT("1:"&amp;LEN(G42)+1)))))</f>
        <v>1.4</v>
      </c>
    </row>
    <row r="43" spans="1:16" x14ac:dyDescent="0.2">
      <c r="A43" s="148" t="s">
        <v>205</v>
      </c>
      <c r="B43" s="5">
        <v>44</v>
      </c>
      <c r="C43" s="5">
        <v>27</v>
      </c>
      <c r="D43" s="5" t="s">
        <v>527</v>
      </c>
      <c r="E43" s="5" t="s">
        <v>523</v>
      </c>
      <c r="F43" s="5" t="s">
        <v>646</v>
      </c>
      <c r="G43" s="5" t="s">
        <v>522</v>
      </c>
      <c r="H43" s="5" t="s">
        <v>647</v>
      </c>
      <c r="I43" s="148" t="s">
        <v>217</v>
      </c>
      <c r="J43" s="5" t="s">
        <v>648</v>
      </c>
      <c r="K43" s="5" t="s">
        <v>649</v>
      </c>
      <c r="M43" s="5" t="str">
        <f t="shared" ca="1" si="0"/>
        <v>II</v>
      </c>
      <c r="N43" s="5">
        <f ca="1">LOOKUP(99^99,--(0&amp;MID(C43,MIN(FIND({0,1,2,3,4,5,6,7,8,9},C43&amp;1234567890)),ROW(INDIRECT("1:"&amp;LEN(C43)+1)))))</f>
        <v>27</v>
      </c>
      <c r="O43" s="5" t="str">
        <f t="shared" si="1"/>
        <v>No data</v>
      </c>
      <c r="P43" s="5">
        <f ca="1">LOOKUP(99^99,--(0&amp;MID(G43,MIN(FIND({0,1,2,3,4,5,6,7,8,9},G43&amp;1234567890)),ROW(INDIRECT("1:"&amp;LEN(G43)+1)))))</f>
        <v>0</v>
      </c>
    </row>
    <row r="44" spans="1:16" x14ac:dyDescent="0.2">
      <c r="A44" s="148" t="s">
        <v>206</v>
      </c>
      <c r="B44" s="5">
        <v>44</v>
      </c>
      <c r="C44" s="5">
        <v>3.4</v>
      </c>
      <c r="D44" s="5">
        <v>6</v>
      </c>
      <c r="E44" s="5" t="s">
        <v>523</v>
      </c>
      <c r="F44" s="5" t="s">
        <v>533</v>
      </c>
      <c r="G44" s="5" t="s">
        <v>650</v>
      </c>
      <c r="H44" s="5" t="s">
        <v>651</v>
      </c>
      <c r="I44" s="148" t="s">
        <v>262</v>
      </c>
      <c r="J44" s="5" t="s">
        <v>652</v>
      </c>
      <c r="K44" s="5" t="s">
        <v>653</v>
      </c>
      <c r="M44" s="5" t="str">
        <f t="shared" ca="1" si="0"/>
        <v>I</v>
      </c>
      <c r="N44" s="5">
        <f ca="1">LOOKUP(99^99,--(0&amp;MID(C44,MIN(FIND({0,1,2,3,4,5,6,7,8,9},C44&amp;1234567890)),ROW(INDIRECT("1:"&amp;LEN(C44)+1)))))</f>
        <v>3.4</v>
      </c>
      <c r="O44" s="5">
        <f t="shared" ca="1" si="1"/>
        <v>0</v>
      </c>
      <c r="P44" s="5">
        <f ca="1">LOOKUP(99^99,--(0&amp;MID(G44,MIN(FIND({0,1,2,3,4,5,6,7,8,9},G44&amp;1234567890)),ROW(INDIRECT("1:"&amp;LEN(G44)+1)))))</f>
        <v>0</v>
      </c>
    </row>
    <row r="45" spans="1:16" x14ac:dyDescent="0.2">
      <c r="A45" s="148" t="s">
        <v>182</v>
      </c>
      <c r="B45" s="5">
        <v>44</v>
      </c>
      <c r="C45" s="5">
        <v>3.6</v>
      </c>
      <c r="D45" s="5">
        <v>6</v>
      </c>
      <c r="E45" s="5" t="s">
        <v>523</v>
      </c>
      <c r="F45" s="5" t="s">
        <v>539</v>
      </c>
      <c r="G45" s="5" t="s">
        <v>527</v>
      </c>
      <c r="H45" s="5" t="s">
        <v>654</v>
      </c>
      <c r="I45" s="148" t="s">
        <v>247</v>
      </c>
      <c r="J45" s="5" t="s">
        <v>655</v>
      </c>
      <c r="K45" s="5" t="s">
        <v>549</v>
      </c>
      <c r="M45" s="5" t="str">
        <f t="shared" ca="1" si="0"/>
        <v>I</v>
      </c>
      <c r="N45" s="5">
        <f ca="1">LOOKUP(99^99,--(0&amp;MID(C45,MIN(FIND({0,1,2,3,4,5,6,7,8,9},C45&amp;1234567890)),ROW(INDIRECT("1:"&amp;LEN(C45)+1)))))</f>
        <v>3.6</v>
      </c>
      <c r="O45" s="5" t="str">
        <f t="shared" ca="1" si="1"/>
        <v>no data</v>
      </c>
      <c r="P45" s="5">
        <f ca="1">LOOKUP(99^99,--(0&amp;MID(G45,MIN(FIND({0,1,2,3,4,5,6,7,8,9},G45&amp;1234567890)),ROW(INDIRECT("1:"&amp;LEN(G45)+1)))))</f>
        <v>0</v>
      </c>
    </row>
    <row r="46" spans="1:16" x14ac:dyDescent="0.2">
      <c r="A46" s="148" t="s">
        <v>207</v>
      </c>
      <c r="B46" s="5">
        <v>44</v>
      </c>
      <c r="C46" s="5">
        <v>3.5</v>
      </c>
      <c r="D46" s="5">
        <v>6</v>
      </c>
      <c r="E46" s="5" t="s">
        <v>523</v>
      </c>
      <c r="F46" s="5" t="s">
        <v>539</v>
      </c>
      <c r="G46" s="5" t="s">
        <v>546</v>
      </c>
      <c r="H46" s="5" t="s">
        <v>656</v>
      </c>
      <c r="I46" s="148" t="s">
        <v>178</v>
      </c>
      <c r="J46" s="5" t="s">
        <v>657</v>
      </c>
      <c r="K46" s="5" t="s">
        <v>610</v>
      </c>
      <c r="M46" s="5" t="str">
        <f t="shared" ca="1" si="0"/>
        <v>I</v>
      </c>
      <c r="N46" s="5">
        <f ca="1">LOOKUP(99^99,--(0&amp;MID(C46,MIN(FIND({0,1,2,3,4,5,6,7,8,9},C46&amp;1234567890)),ROW(INDIRECT("1:"&amp;LEN(C46)+1)))))</f>
        <v>3.5</v>
      </c>
      <c r="O46" s="5">
        <f t="shared" ca="1" si="1"/>
        <v>0</v>
      </c>
      <c r="P46" s="5">
        <f ca="1">LOOKUP(99^99,--(0&amp;MID(G46,MIN(FIND({0,1,2,3,4,5,6,7,8,9},G46&amp;1234567890)),ROW(INDIRECT("1:"&amp;LEN(G46)+1)))))</f>
        <v>0</v>
      </c>
    </row>
    <row r="47" spans="1:16" x14ac:dyDescent="0.2">
      <c r="A47" s="148" t="s">
        <v>208</v>
      </c>
      <c r="B47" s="5">
        <v>44</v>
      </c>
      <c r="C47" s="5">
        <v>6.2</v>
      </c>
      <c r="D47" s="5">
        <v>6</v>
      </c>
      <c r="E47" s="5" t="s">
        <v>523</v>
      </c>
      <c r="F47" s="5" t="s">
        <v>539</v>
      </c>
      <c r="G47" s="5" t="s">
        <v>527</v>
      </c>
      <c r="H47" s="5" t="s">
        <v>527</v>
      </c>
      <c r="I47" s="148" t="s">
        <v>224</v>
      </c>
      <c r="J47" s="5" t="s">
        <v>658</v>
      </c>
      <c r="K47" s="5" t="s">
        <v>659</v>
      </c>
      <c r="M47" s="5" t="str">
        <f t="shared" ca="1" si="0"/>
        <v>I</v>
      </c>
      <c r="N47" s="5">
        <f ca="1">LOOKUP(99^99,--(0&amp;MID(C47,MIN(FIND({0,1,2,3,4,5,6,7,8,9},C47&amp;1234567890)),ROW(INDIRECT("1:"&amp;LEN(C47)+1)))))</f>
        <v>6.2</v>
      </c>
      <c r="O47" s="5" t="str">
        <f t="shared" ca="1" si="1"/>
        <v>no data</v>
      </c>
      <c r="P47" s="5">
        <f ca="1">LOOKUP(99^99,--(0&amp;MID(G47,MIN(FIND({0,1,2,3,4,5,6,7,8,9},G47&amp;1234567890)),ROW(INDIRECT("1:"&amp;LEN(G47)+1)))))</f>
        <v>0</v>
      </c>
    </row>
    <row r="48" spans="1:16" x14ac:dyDescent="0.2">
      <c r="A48" s="148" t="s">
        <v>209</v>
      </c>
      <c r="B48" s="5">
        <v>44</v>
      </c>
      <c r="C48" s="5">
        <v>144</v>
      </c>
      <c r="D48" s="5">
        <v>7</v>
      </c>
      <c r="E48" s="5" t="s">
        <v>660</v>
      </c>
      <c r="F48" s="5" t="s">
        <v>561</v>
      </c>
      <c r="G48" s="5">
        <v>20</v>
      </c>
      <c r="H48" s="5" t="s">
        <v>661</v>
      </c>
      <c r="I48" s="148" t="s">
        <v>248</v>
      </c>
      <c r="J48" s="5" t="s">
        <v>662</v>
      </c>
      <c r="K48" s="5" t="s">
        <v>663</v>
      </c>
      <c r="M48" s="5" t="str">
        <f t="shared" si="0"/>
        <v>III</v>
      </c>
      <c r="N48" s="5">
        <f ca="1">LOOKUP(99^99,--(0&amp;MID(C48,MIN(FIND({0,1,2,3,4,5,6,7,8,9},C48&amp;1234567890)),ROW(INDIRECT("1:"&amp;LEN(C48)+1)))))</f>
        <v>144</v>
      </c>
      <c r="O48" s="5">
        <f t="shared" ca="1" si="1"/>
        <v>20</v>
      </c>
      <c r="P48" s="5">
        <f ca="1">LOOKUP(99^99,--(0&amp;MID(G48,MIN(FIND({0,1,2,3,4,5,6,7,8,9},G48&amp;1234567890)),ROW(INDIRECT("1:"&amp;LEN(G48)+1)))))</f>
        <v>20</v>
      </c>
    </row>
    <row r="49" spans="1:16" x14ac:dyDescent="0.2">
      <c r="A49" s="148" t="s">
        <v>183</v>
      </c>
      <c r="B49" s="5">
        <v>44</v>
      </c>
      <c r="C49" s="5">
        <v>3.4</v>
      </c>
      <c r="D49" s="5">
        <v>6</v>
      </c>
      <c r="E49" s="5" t="s">
        <v>523</v>
      </c>
      <c r="F49" s="5" t="s">
        <v>533</v>
      </c>
      <c r="G49" s="5" t="s">
        <v>522</v>
      </c>
      <c r="H49" s="5" t="s">
        <v>540</v>
      </c>
      <c r="I49" s="148" t="s">
        <v>222</v>
      </c>
      <c r="J49" s="5" t="s">
        <v>664</v>
      </c>
      <c r="K49" s="5" t="s">
        <v>665</v>
      </c>
      <c r="M49" s="5" t="str">
        <f t="shared" ca="1" si="0"/>
        <v>I</v>
      </c>
      <c r="N49" s="5">
        <f ca="1">LOOKUP(99^99,--(0&amp;MID(C49,MIN(FIND({0,1,2,3,4,5,6,7,8,9},C49&amp;1234567890)),ROW(INDIRECT("1:"&amp;LEN(C49)+1)))))</f>
        <v>3.4</v>
      </c>
      <c r="O49" s="5" t="str">
        <f t="shared" si="1"/>
        <v>No data</v>
      </c>
      <c r="P49" s="5">
        <f ca="1">LOOKUP(99^99,--(0&amp;MID(G49,MIN(FIND({0,1,2,3,4,5,6,7,8,9},G49&amp;1234567890)),ROW(INDIRECT("1:"&amp;LEN(G49)+1)))))</f>
        <v>0</v>
      </c>
    </row>
    <row r="50" spans="1:16" x14ac:dyDescent="0.2">
      <c r="A50" s="148" t="s">
        <v>205</v>
      </c>
      <c r="B50" s="5">
        <v>44</v>
      </c>
      <c r="C50" s="5">
        <v>10.4</v>
      </c>
      <c r="D50" s="5">
        <v>6</v>
      </c>
      <c r="E50" s="5" t="s">
        <v>523</v>
      </c>
      <c r="F50" s="5" t="s">
        <v>576</v>
      </c>
      <c r="G50" s="5" t="s">
        <v>546</v>
      </c>
      <c r="H50" s="5" t="s">
        <v>666</v>
      </c>
      <c r="I50" s="148" t="s">
        <v>209</v>
      </c>
      <c r="J50" s="5" t="s">
        <v>667</v>
      </c>
      <c r="K50" s="5" t="s">
        <v>610</v>
      </c>
      <c r="M50" s="5" t="str">
        <f t="shared" ca="1" si="0"/>
        <v>II</v>
      </c>
      <c r="N50" s="5">
        <f ca="1">LOOKUP(99^99,--(0&amp;MID(C50,MIN(FIND({0,1,2,3,4,5,6,7,8,9},C50&amp;1234567890)),ROW(INDIRECT("1:"&amp;LEN(C50)+1)))))</f>
        <v>10.4</v>
      </c>
      <c r="O50" s="5">
        <f t="shared" ca="1" si="1"/>
        <v>0</v>
      </c>
      <c r="P50" s="5">
        <f ca="1">LOOKUP(99^99,--(0&amp;MID(G50,MIN(FIND({0,1,2,3,4,5,6,7,8,9},G50&amp;1234567890)),ROW(INDIRECT("1:"&amp;LEN(G50)+1)))))</f>
        <v>0</v>
      </c>
    </row>
    <row r="51" spans="1:16" x14ac:dyDescent="0.2">
      <c r="A51" s="148" t="s">
        <v>185</v>
      </c>
      <c r="B51" s="5">
        <v>44</v>
      </c>
      <c r="C51" s="5">
        <v>19.8</v>
      </c>
      <c r="D51" s="5">
        <v>7</v>
      </c>
      <c r="E51" s="5" t="s">
        <v>607</v>
      </c>
      <c r="F51" s="5" t="s">
        <v>668</v>
      </c>
      <c r="G51" s="5" t="s">
        <v>546</v>
      </c>
      <c r="H51" s="5" t="s">
        <v>669</v>
      </c>
      <c r="I51" s="148" t="s">
        <v>173</v>
      </c>
      <c r="J51" s="5" t="s">
        <v>670</v>
      </c>
      <c r="K51" s="5" t="s">
        <v>671</v>
      </c>
      <c r="M51" s="5" t="str">
        <f t="shared" ca="1" si="0"/>
        <v>II</v>
      </c>
      <c r="N51" s="5">
        <f ca="1">LOOKUP(99^99,--(0&amp;MID(C51,MIN(FIND({0,1,2,3,4,5,6,7,8,9},C51&amp;1234567890)),ROW(INDIRECT("1:"&amp;LEN(C51)+1)))))</f>
        <v>19.8</v>
      </c>
      <c r="O51" s="5">
        <f t="shared" ca="1" si="1"/>
        <v>0</v>
      </c>
      <c r="P51" s="5">
        <f ca="1">LOOKUP(99^99,--(0&amp;MID(G51,MIN(FIND({0,1,2,3,4,5,6,7,8,9},G51&amp;1234567890)),ROW(INDIRECT("1:"&amp;LEN(G51)+1)))))</f>
        <v>0</v>
      </c>
    </row>
    <row r="52" spans="1:16" x14ac:dyDescent="0.2">
      <c r="A52" s="148" t="s">
        <v>210</v>
      </c>
      <c r="B52" s="5">
        <v>45</v>
      </c>
      <c r="C52" s="5">
        <v>14</v>
      </c>
      <c r="D52" s="5">
        <v>7</v>
      </c>
      <c r="E52" s="5" t="s">
        <v>581</v>
      </c>
      <c r="F52" s="5" t="s">
        <v>533</v>
      </c>
      <c r="G52" s="5">
        <v>1.4</v>
      </c>
      <c r="H52" s="5" t="s">
        <v>651</v>
      </c>
      <c r="I52" s="148" t="s">
        <v>228</v>
      </c>
      <c r="J52" s="5" t="s">
        <v>672</v>
      </c>
      <c r="K52" s="5" t="s">
        <v>569</v>
      </c>
      <c r="M52" s="5" t="str">
        <f t="shared" si="0"/>
        <v>II</v>
      </c>
      <c r="N52" s="5">
        <f ca="1">LOOKUP(99^99,--(0&amp;MID(C52,MIN(FIND({0,1,2,3,4,5,6,7,8,9},C52&amp;1234567890)),ROW(INDIRECT("1:"&amp;LEN(C52)+1)))))</f>
        <v>14</v>
      </c>
      <c r="O52" s="5">
        <f t="shared" ca="1" si="1"/>
        <v>1.4</v>
      </c>
      <c r="P52" s="5">
        <f ca="1">LOOKUP(99^99,--(0&amp;MID(G52,MIN(FIND({0,1,2,3,4,5,6,7,8,9},G52&amp;1234567890)),ROW(INDIRECT("1:"&amp;LEN(G52)+1)))))</f>
        <v>1.4</v>
      </c>
    </row>
    <row r="53" spans="1:16" x14ac:dyDescent="0.2">
      <c r="A53" s="148" t="s">
        <v>211</v>
      </c>
      <c r="B53" s="5">
        <v>45</v>
      </c>
      <c r="C53" s="5">
        <v>31</v>
      </c>
      <c r="D53" s="5">
        <v>8</v>
      </c>
      <c r="E53" s="5" t="s">
        <v>560</v>
      </c>
      <c r="F53" s="5" t="s">
        <v>561</v>
      </c>
      <c r="G53" s="5" t="s">
        <v>522</v>
      </c>
      <c r="H53" s="5" t="s">
        <v>597</v>
      </c>
      <c r="I53" s="148" t="s">
        <v>287</v>
      </c>
      <c r="J53" s="5" t="s">
        <v>673</v>
      </c>
      <c r="K53" s="5" t="s">
        <v>634</v>
      </c>
      <c r="M53" s="5" t="str">
        <f t="shared" si="0"/>
        <v>IV</v>
      </c>
      <c r="N53" s="5">
        <f ca="1">LOOKUP(99^99,--(0&amp;MID(C53,MIN(FIND({0,1,2,3,4,5,6,7,8,9},C53&amp;1234567890)),ROW(INDIRECT("1:"&amp;LEN(C53)+1)))))</f>
        <v>31</v>
      </c>
      <c r="O53" s="5">
        <f t="shared" ca="1" si="1"/>
        <v>31</v>
      </c>
      <c r="P53" s="5">
        <f ca="1">LOOKUP(99^99,--(0&amp;MID(G53,MIN(FIND({0,1,2,3,4,5,6,7,8,9},G53&amp;1234567890)),ROW(INDIRECT("1:"&amp;LEN(G53)+1)))))</f>
        <v>0</v>
      </c>
    </row>
    <row r="54" spans="1:16" x14ac:dyDescent="0.2">
      <c r="A54" s="148" t="s">
        <v>173</v>
      </c>
      <c r="B54" s="5">
        <v>45</v>
      </c>
      <c r="C54" s="5">
        <v>5.4</v>
      </c>
      <c r="D54" s="5">
        <v>6</v>
      </c>
      <c r="E54" s="5" t="s">
        <v>523</v>
      </c>
      <c r="F54" s="5" t="s">
        <v>533</v>
      </c>
      <c r="G54" s="5" t="s">
        <v>546</v>
      </c>
      <c r="H54" s="5" t="s">
        <v>554</v>
      </c>
      <c r="I54" s="148" t="s">
        <v>248</v>
      </c>
      <c r="J54" s="5" t="s">
        <v>674</v>
      </c>
      <c r="K54" s="5" t="s">
        <v>659</v>
      </c>
      <c r="M54" s="5" t="str">
        <f t="shared" ca="1" si="0"/>
        <v>I</v>
      </c>
      <c r="N54" s="5">
        <f ca="1">LOOKUP(99^99,--(0&amp;MID(C54,MIN(FIND({0,1,2,3,4,5,6,7,8,9},C54&amp;1234567890)),ROW(INDIRECT("1:"&amp;LEN(C54)+1)))))</f>
        <v>5.4</v>
      </c>
      <c r="O54" s="5">
        <f t="shared" ca="1" si="1"/>
        <v>0</v>
      </c>
      <c r="P54" s="5">
        <f ca="1">LOOKUP(99^99,--(0&amp;MID(G54,MIN(FIND({0,1,2,3,4,5,6,7,8,9},G54&amp;1234567890)),ROW(INDIRECT("1:"&amp;LEN(G54)+1)))))</f>
        <v>0</v>
      </c>
    </row>
    <row r="55" spans="1:16" x14ac:dyDescent="0.2">
      <c r="A55" s="148" t="s">
        <v>207</v>
      </c>
      <c r="B55" s="5">
        <v>45</v>
      </c>
      <c r="C55" s="5">
        <v>3.01</v>
      </c>
      <c r="D55" s="5">
        <v>6</v>
      </c>
      <c r="E55" s="5" t="s">
        <v>523</v>
      </c>
      <c r="F55" s="5" t="s">
        <v>675</v>
      </c>
      <c r="G55" s="5">
        <v>0.436</v>
      </c>
      <c r="H55" s="5" t="s">
        <v>676</v>
      </c>
      <c r="I55" s="148" t="s">
        <v>228</v>
      </c>
      <c r="J55" s="5" t="s">
        <v>677</v>
      </c>
      <c r="K55" s="5" t="s">
        <v>678</v>
      </c>
      <c r="M55" s="5" t="str">
        <f t="shared" ca="1" si="0"/>
        <v>I</v>
      </c>
      <c r="N55" s="5">
        <f ca="1">LOOKUP(99^99,--(0&amp;MID(C55,MIN(FIND({0,1,2,3,4,5,6,7,8,9},C55&amp;1234567890)),ROW(INDIRECT("1:"&amp;LEN(C55)+1)))))</f>
        <v>3.01</v>
      </c>
      <c r="O55" s="5">
        <f t="shared" ca="1" si="1"/>
        <v>0.436</v>
      </c>
      <c r="P55" s="5">
        <f ca="1">LOOKUP(99^99,--(0&amp;MID(G55,MIN(FIND({0,1,2,3,4,5,6,7,8,9},G55&amp;1234567890)),ROW(INDIRECT("1:"&amp;LEN(G55)+1)))))</f>
        <v>0.436</v>
      </c>
    </row>
    <row r="56" spans="1:16" x14ac:dyDescent="0.2">
      <c r="A56" s="148" t="s">
        <v>212</v>
      </c>
      <c r="B56" s="5">
        <v>45</v>
      </c>
      <c r="C56" s="5">
        <v>2.2999999999999998</v>
      </c>
      <c r="D56" s="5">
        <v>6</v>
      </c>
      <c r="E56" s="5" t="s">
        <v>523</v>
      </c>
      <c r="F56" s="5" t="s">
        <v>539</v>
      </c>
      <c r="G56" s="5" t="s">
        <v>679</v>
      </c>
      <c r="H56" s="5" t="s">
        <v>680</v>
      </c>
      <c r="I56" s="148" t="s">
        <v>215</v>
      </c>
      <c r="J56" s="5" t="s">
        <v>681</v>
      </c>
      <c r="K56" s="5" t="s">
        <v>610</v>
      </c>
      <c r="M56" s="5" t="str">
        <f t="shared" ca="1" si="0"/>
        <v>I</v>
      </c>
      <c r="N56" s="5">
        <f ca="1">LOOKUP(99^99,--(0&amp;MID(C56,MIN(FIND({0,1,2,3,4,5,6,7,8,9},C56&amp;1234567890)),ROW(INDIRECT("1:"&amp;LEN(C56)+1)))))</f>
        <v>2.2999999999999998</v>
      </c>
      <c r="O56" s="5">
        <f t="shared" ca="1" si="1"/>
        <v>0.1</v>
      </c>
      <c r="P56" s="5">
        <f ca="1">LOOKUP(99^99,--(0&amp;MID(G56,MIN(FIND({0,1,2,3,4,5,6,7,8,9},G56&amp;1234567890)),ROW(INDIRECT("1:"&amp;LEN(G56)+1)))))</f>
        <v>0.1</v>
      </c>
    </row>
    <row r="57" spans="1:16" x14ac:dyDescent="0.2">
      <c r="A57" s="148" t="s">
        <v>213</v>
      </c>
      <c r="B57" s="5">
        <v>45</v>
      </c>
      <c r="C57" s="5">
        <v>3.8</v>
      </c>
      <c r="D57" s="5">
        <v>6</v>
      </c>
      <c r="E57" s="5" t="s">
        <v>523</v>
      </c>
      <c r="F57" s="5" t="s">
        <v>533</v>
      </c>
      <c r="G57" s="5" t="s">
        <v>546</v>
      </c>
      <c r="H57" s="5" t="s">
        <v>682</v>
      </c>
      <c r="I57" s="148" t="s">
        <v>202</v>
      </c>
      <c r="J57" s="5" t="s">
        <v>683</v>
      </c>
      <c r="K57" s="5" t="s">
        <v>671</v>
      </c>
      <c r="M57" s="5" t="str">
        <f t="shared" ca="1" si="0"/>
        <v>I</v>
      </c>
      <c r="N57" s="5">
        <f ca="1">LOOKUP(99^99,--(0&amp;MID(C57,MIN(FIND({0,1,2,3,4,5,6,7,8,9},C57&amp;1234567890)),ROW(INDIRECT("1:"&amp;LEN(C57)+1)))))</f>
        <v>3.8</v>
      </c>
      <c r="O57" s="5">
        <f t="shared" ca="1" si="1"/>
        <v>0</v>
      </c>
      <c r="P57" s="5">
        <f ca="1">LOOKUP(99^99,--(0&amp;MID(G57,MIN(FIND({0,1,2,3,4,5,6,7,8,9},G57&amp;1234567890)),ROW(INDIRECT("1:"&amp;LEN(G57)+1)))))</f>
        <v>0</v>
      </c>
    </row>
    <row r="58" spans="1:16" x14ac:dyDescent="0.2">
      <c r="A58" s="148" t="s">
        <v>206</v>
      </c>
      <c r="B58" s="5">
        <v>45</v>
      </c>
      <c r="C58" s="5">
        <v>6.1</v>
      </c>
      <c r="D58" s="5">
        <v>6</v>
      </c>
      <c r="E58" s="5" t="s">
        <v>523</v>
      </c>
      <c r="F58" s="5" t="s">
        <v>533</v>
      </c>
      <c r="G58" s="5" t="s">
        <v>546</v>
      </c>
      <c r="H58" s="5" t="s">
        <v>684</v>
      </c>
      <c r="I58" s="148" t="s">
        <v>215</v>
      </c>
      <c r="J58" s="5" t="s">
        <v>685</v>
      </c>
      <c r="K58" s="5" t="s">
        <v>526</v>
      </c>
      <c r="M58" s="5" t="str">
        <f t="shared" ca="1" si="0"/>
        <v>I</v>
      </c>
      <c r="N58" s="5">
        <f ca="1">LOOKUP(99^99,--(0&amp;MID(C58,MIN(FIND({0,1,2,3,4,5,6,7,8,9},C58&amp;1234567890)),ROW(INDIRECT("1:"&amp;LEN(C58)+1)))))</f>
        <v>6.1</v>
      </c>
      <c r="O58" s="5">
        <f t="shared" ca="1" si="1"/>
        <v>0</v>
      </c>
      <c r="P58" s="5">
        <f ca="1">LOOKUP(99^99,--(0&amp;MID(G58,MIN(FIND({0,1,2,3,4,5,6,7,8,9},G58&amp;1234567890)),ROW(INDIRECT("1:"&amp;LEN(G58)+1)))))</f>
        <v>0</v>
      </c>
    </row>
    <row r="59" spans="1:16" x14ac:dyDescent="0.2">
      <c r="A59" s="148" t="s">
        <v>214</v>
      </c>
      <c r="B59" s="5">
        <v>45</v>
      </c>
      <c r="C59" s="5">
        <v>4.8</v>
      </c>
      <c r="D59" s="5">
        <v>8</v>
      </c>
      <c r="E59" s="5" t="s">
        <v>686</v>
      </c>
      <c r="F59" s="5" t="s">
        <v>687</v>
      </c>
      <c r="G59" s="5" t="s">
        <v>546</v>
      </c>
      <c r="H59" s="5" t="s">
        <v>688</v>
      </c>
      <c r="I59" s="148" t="s">
        <v>262</v>
      </c>
      <c r="J59" s="5" t="s">
        <v>689</v>
      </c>
      <c r="K59" s="5" t="s">
        <v>566</v>
      </c>
      <c r="M59" s="5" t="str">
        <f t="shared" si="0"/>
        <v>II</v>
      </c>
      <c r="N59" s="5">
        <f ca="1">LOOKUP(99^99,--(0&amp;MID(C59,MIN(FIND({0,1,2,3,4,5,6,7,8,9},C59&amp;1234567890)),ROW(INDIRECT("1:"&amp;LEN(C59)+1)))))</f>
        <v>4.8</v>
      </c>
      <c r="O59" s="5">
        <f t="shared" ca="1" si="1"/>
        <v>0</v>
      </c>
      <c r="P59" s="5">
        <f ca="1">LOOKUP(99^99,--(0&amp;MID(G59,MIN(FIND({0,1,2,3,4,5,6,7,8,9},G59&amp;1234567890)),ROW(INDIRECT("1:"&amp;LEN(G59)+1)))))</f>
        <v>0</v>
      </c>
    </row>
    <row r="60" spans="1:16" x14ac:dyDescent="0.2">
      <c r="A60" s="148" t="s">
        <v>174</v>
      </c>
      <c r="B60" s="5">
        <v>45</v>
      </c>
      <c r="C60" s="5">
        <v>4.5</v>
      </c>
      <c r="D60" s="5">
        <v>7</v>
      </c>
      <c r="E60" s="5" t="s">
        <v>523</v>
      </c>
      <c r="F60" s="5" t="s">
        <v>690</v>
      </c>
      <c r="G60" s="5" t="s">
        <v>638</v>
      </c>
      <c r="H60" s="5" t="s">
        <v>691</v>
      </c>
      <c r="I60" s="148" t="s">
        <v>173</v>
      </c>
      <c r="J60" s="5" t="s">
        <v>692</v>
      </c>
      <c r="K60" s="5" t="s">
        <v>544</v>
      </c>
      <c r="M60" s="5" t="str">
        <f t="shared" ca="1" si="0"/>
        <v>II</v>
      </c>
      <c r="N60" s="5">
        <f ca="1">LOOKUP(99^99,--(0&amp;MID(C60,MIN(FIND({0,1,2,3,4,5,6,7,8,9},C60&amp;1234567890)),ROW(INDIRECT("1:"&amp;LEN(C60)+1)))))</f>
        <v>4.5</v>
      </c>
      <c r="O60" s="5">
        <f t="shared" ca="1" si="1"/>
        <v>0.01</v>
      </c>
      <c r="P60" s="5">
        <f ca="1">LOOKUP(99^99,--(0&amp;MID(G60,MIN(FIND({0,1,2,3,4,5,6,7,8,9},G60&amp;1234567890)),ROW(INDIRECT("1:"&amp;LEN(G60)+1)))))</f>
        <v>0.01</v>
      </c>
    </row>
    <row r="61" spans="1:16" x14ac:dyDescent="0.2">
      <c r="A61" s="148" t="s">
        <v>215</v>
      </c>
      <c r="B61" s="5">
        <v>45</v>
      </c>
      <c r="C61" s="5">
        <v>2.94</v>
      </c>
      <c r="D61" s="5">
        <v>6</v>
      </c>
      <c r="E61" s="5" t="s">
        <v>523</v>
      </c>
      <c r="F61" s="5" t="s">
        <v>539</v>
      </c>
      <c r="G61" s="5" t="s">
        <v>546</v>
      </c>
      <c r="H61" s="5" t="s">
        <v>693</v>
      </c>
      <c r="I61" s="148" t="s">
        <v>224</v>
      </c>
      <c r="J61" s="5" t="s">
        <v>694</v>
      </c>
      <c r="K61" s="5" t="s">
        <v>526</v>
      </c>
      <c r="M61" s="5" t="str">
        <f t="shared" ca="1" si="0"/>
        <v>I</v>
      </c>
      <c r="N61" s="5">
        <f ca="1">LOOKUP(99^99,--(0&amp;MID(C61,MIN(FIND({0,1,2,3,4,5,6,7,8,9},C61&amp;1234567890)),ROW(INDIRECT("1:"&amp;LEN(C61)+1)))))</f>
        <v>2.94</v>
      </c>
      <c r="O61" s="5">
        <f t="shared" ca="1" si="1"/>
        <v>0</v>
      </c>
      <c r="P61" s="5">
        <f ca="1">LOOKUP(99^99,--(0&amp;MID(G61,MIN(FIND({0,1,2,3,4,5,6,7,8,9},G61&amp;1234567890)),ROW(INDIRECT("1:"&amp;LEN(G61)+1)))))</f>
        <v>0</v>
      </c>
    </row>
    <row r="62" spans="1:16" x14ac:dyDescent="0.2">
      <c r="A62" s="148" t="s">
        <v>193</v>
      </c>
      <c r="B62" s="5">
        <v>45</v>
      </c>
      <c r="C62" s="5">
        <v>4.3</v>
      </c>
      <c r="D62" s="5">
        <v>6</v>
      </c>
      <c r="E62" s="5" t="s">
        <v>523</v>
      </c>
      <c r="F62" s="5" t="s">
        <v>695</v>
      </c>
      <c r="G62" s="5" t="s">
        <v>679</v>
      </c>
      <c r="H62" s="5" t="s">
        <v>582</v>
      </c>
      <c r="I62" s="148" t="s">
        <v>202</v>
      </c>
      <c r="J62" s="5" t="s">
        <v>696</v>
      </c>
      <c r="K62" s="5" t="s">
        <v>697</v>
      </c>
      <c r="M62" s="5" t="str">
        <f t="shared" ca="1" si="0"/>
        <v>I</v>
      </c>
      <c r="N62" s="5">
        <f ca="1">LOOKUP(99^99,--(0&amp;MID(C62,MIN(FIND({0,1,2,3,4,5,6,7,8,9},C62&amp;1234567890)),ROW(INDIRECT("1:"&amp;LEN(C62)+1)))))</f>
        <v>4.3</v>
      </c>
      <c r="O62" s="5">
        <f t="shared" ca="1" si="1"/>
        <v>0.1</v>
      </c>
      <c r="P62" s="5">
        <f ca="1">LOOKUP(99^99,--(0&amp;MID(G62,MIN(FIND({0,1,2,3,4,5,6,7,8,9},G62&amp;1234567890)),ROW(INDIRECT("1:"&amp;LEN(G62)+1)))))</f>
        <v>0.1</v>
      </c>
    </row>
    <row r="63" spans="1:16" x14ac:dyDescent="0.2">
      <c r="A63" s="148" t="s">
        <v>216</v>
      </c>
      <c r="B63" s="5">
        <v>45</v>
      </c>
      <c r="C63" s="5">
        <v>5.6</v>
      </c>
      <c r="D63" s="5">
        <v>7</v>
      </c>
      <c r="E63" s="5" t="s">
        <v>523</v>
      </c>
      <c r="F63" s="5" t="s">
        <v>539</v>
      </c>
      <c r="G63" s="5" t="s">
        <v>698</v>
      </c>
      <c r="H63" s="5" t="s">
        <v>699</v>
      </c>
      <c r="I63" s="148" t="s">
        <v>224</v>
      </c>
      <c r="J63" s="5" t="s">
        <v>700</v>
      </c>
      <c r="K63" s="5" t="s">
        <v>610</v>
      </c>
      <c r="M63" s="5" t="str">
        <f t="shared" ca="1" si="0"/>
        <v>II</v>
      </c>
      <c r="N63" s="5">
        <f ca="1">LOOKUP(99^99,--(0&amp;MID(C63,MIN(FIND({0,1,2,3,4,5,6,7,8,9},C63&amp;1234567890)),ROW(INDIRECT("1:"&amp;LEN(C63)+1)))))</f>
        <v>5.6</v>
      </c>
      <c r="O63" s="5" t="str">
        <f t="shared" ca="1" si="1"/>
        <v>no data</v>
      </c>
      <c r="P63" s="5">
        <f ca="1">LOOKUP(99^99,--(0&amp;MID(G63,MIN(FIND({0,1,2,3,4,5,6,7,8,9},G63&amp;1234567890)),ROW(INDIRECT("1:"&amp;LEN(G63)+1)))))</f>
        <v>0</v>
      </c>
    </row>
    <row r="64" spans="1:16" x14ac:dyDescent="0.2">
      <c r="A64" s="148" t="s">
        <v>217</v>
      </c>
      <c r="B64" s="5">
        <v>45</v>
      </c>
      <c r="C64" s="5">
        <v>4.68</v>
      </c>
      <c r="D64" s="5">
        <v>6</v>
      </c>
      <c r="E64" s="5" t="s">
        <v>523</v>
      </c>
      <c r="F64" s="5" t="s">
        <v>539</v>
      </c>
      <c r="G64" s="5" t="s">
        <v>546</v>
      </c>
      <c r="H64" s="5" t="s">
        <v>701</v>
      </c>
      <c r="I64" s="148" t="s">
        <v>224</v>
      </c>
      <c r="J64" s="5" t="s">
        <v>702</v>
      </c>
      <c r="K64" s="5" t="s">
        <v>703</v>
      </c>
      <c r="M64" s="5" t="str">
        <f t="shared" ca="1" si="0"/>
        <v>I</v>
      </c>
      <c r="N64" s="5">
        <f ca="1">LOOKUP(99^99,--(0&amp;MID(C64,MIN(FIND({0,1,2,3,4,5,6,7,8,9},C64&amp;1234567890)),ROW(INDIRECT("1:"&amp;LEN(C64)+1)))))</f>
        <v>4.68</v>
      </c>
      <c r="O64" s="5">
        <f t="shared" ca="1" si="1"/>
        <v>0</v>
      </c>
      <c r="P64" s="5">
        <f ca="1">LOOKUP(99^99,--(0&amp;MID(G64,MIN(FIND({0,1,2,3,4,5,6,7,8,9},G64&amp;1234567890)),ROW(INDIRECT("1:"&amp;LEN(G64)+1)))))</f>
        <v>0</v>
      </c>
    </row>
    <row r="65" spans="1:16" x14ac:dyDescent="0.2">
      <c r="A65" s="148" t="s">
        <v>184</v>
      </c>
      <c r="B65" s="5">
        <v>45</v>
      </c>
      <c r="C65" s="5">
        <v>5.6</v>
      </c>
      <c r="D65" s="5">
        <v>6</v>
      </c>
      <c r="E65" s="5" t="s">
        <v>523</v>
      </c>
      <c r="F65" s="5" t="s">
        <v>603</v>
      </c>
      <c r="G65" s="5">
        <v>1</v>
      </c>
      <c r="H65" s="5" t="s">
        <v>618</v>
      </c>
      <c r="I65" s="148" t="s">
        <v>247</v>
      </c>
      <c r="J65" s="5" t="s">
        <v>704</v>
      </c>
      <c r="K65" s="5" t="s">
        <v>610</v>
      </c>
      <c r="M65" s="5" t="str">
        <f t="shared" ca="1" si="0"/>
        <v>I</v>
      </c>
      <c r="N65" s="5">
        <f ca="1">LOOKUP(99^99,--(0&amp;MID(C65,MIN(FIND({0,1,2,3,4,5,6,7,8,9},C65&amp;1234567890)),ROW(INDIRECT("1:"&amp;LEN(C65)+1)))))</f>
        <v>5.6</v>
      </c>
      <c r="O65" s="5">
        <f t="shared" ca="1" si="1"/>
        <v>1</v>
      </c>
      <c r="P65" s="5">
        <f ca="1">LOOKUP(99^99,--(0&amp;MID(G65,MIN(FIND({0,1,2,3,4,5,6,7,8,9},G65&amp;1234567890)),ROW(INDIRECT("1:"&amp;LEN(G65)+1)))))</f>
        <v>1</v>
      </c>
    </row>
    <row r="66" spans="1:16" x14ac:dyDescent="0.2">
      <c r="A66" s="148" t="s">
        <v>218</v>
      </c>
      <c r="B66" s="5">
        <v>46</v>
      </c>
      <c r="C66" s="5">
        <v>4</v>
      </c>
      <c r="D66" s="5">
        <v>6</v>
      </c>
      <c r="E66" s="5" t="s">
        <v>523</v>
      </c>
      <c r="F66" s="5" t="s">
        <v>705</v>
      </c>
      <c r="G66" s="5" t="s">
        <v>522</v>
      </c>
      <c r="H66" s="5" t="s">
        <v>522</v>
      </c>
      <c r="I66" s="148" t="s">
        <v>218</v>
      </c>
      <c r="J66" s="5" t="s">
        <v>706</v>
      </c>
      <c r="K66" s="5" t="s">
        <v>544</v>
      </c>
      <c r="M66" s="5" t="str">
        <f t="shared" ref="M66:M129" ca="1" si="2">IF(COUNTIF($E66,"*N1*")+COUNTIF($E66,"*M1*")+COUNTIF($E66,"*T4*")&gt;0,"IV",IF(COUNTIF($E66,"*T3*")&gt;0,"III",IF(COUNTIFS($E66,"*T1*",$N66,"&lt;10",$D66,"&lt;=6")+COUNTIFS($E66,"*T2a*",$N66,"&lt;10",$D66,"&lt;=6")&gt;0,"I",IF(COUNTIF($E66,"*T*")&gt;0,"II","Uncat"))))</f>
        <v>I</v>
      </c>
      <c r="N66" s="5">
        <f ca="1">LOOKUP(99^99,--(0&amp;MID(C66,MIN(FIND({0,1,2,3,4,5,6,7,8,9},C66&amp;1234567890)),ROW(INDIRECT("1:"&amp;LEN(C66)+1)))))</f>
        <v>4</v>
      </c>
      <c r="O66" s="5" t="str">
        <f t="shared" ref="O66:O129" si="3">IF(COUNTIF(H66,"*RIP*")&gt;0,N66,IF(COUNTIF(G66,"-*")&gt;0,"No data",IF(P66=0,IF(COUNTIF(G66,"undetec*")&gt;0,0,"no data"),P66)))</f>
        <v>No data</v>
      </c>
      <c r="P66" s="5">
        <f ca="1">LOOKUP(99^99,--(0&amp;MID(G66,MIN(FIND({0,1,2,3,4,5,6,7,8,9},G66&amp;1234567890)),ROW(INDIRECT("1:"&amp;LEN(G66)+1)))))</f>
        <v>0</v>
      </c>
    </row>
    <row r="67" spans="1:16" x14ac:dyDescent="0.2">
      <c r="A67" s="148" t="s">
        <v>201</v>
      </c>
      <c r="B67" s="5">
        <v>46</v>
      </c>
      <c r="C67" s="5">
        <v>4.7</v>
      </c>
      <c r="D67" s="5">
        <v>6</v>
      </c>
      <c r="E67" s="5" t="s">
        <v>523</v>
      </c>
      <c r="F67" s="5" t="s">
        <v>563</v>
      </c>
      <c r="G67" s="5">
        <v>4.5999999999999996</v>
      </c>
      <c r="H67" s="5" t="s">
        <v>707</v>
      </c>
      <c r="I67" s="148" t="s">
        <v>228</v>
      </c>
      <c r="J67" s="5" t="s">
        <v>708</v>
      </c>
      <c r="K67" s="5" t="s">
        <v>553</v>
      </c>
      <c r="M67" s="5" t="str">
        <f t="shared" ca="1" si="2"/>
        <v>I</v>
      </c>
      <c r="N67" s="5">
        <f ca="1">LOOKUP(99^99,--(0&amp;MID(C67,MIN(FIND({0,1,2,3,4,5,6,7,8,9},C67&amp;1234567890)),ROW(INDIRECT("1:"&amp;LEN(C67)+1)))))</f>
        <v>4.7</v>
      </c>
      <c r="O67" s="5">
        <f t="shared" ca="1" si="3"/>
        <v>4.5999999999999996</v>
      </c>
      <c r="P67" s="5">
        <f ca="1">LOOKUP(99^99,--(0&amp;MID(G67,MIN(FIND({0,1,2,3,4,5,6,7,8,9},G67&amp;1234567890)),ROW(INDIRECT("1:"&amp;LEN(G67)+1)))))</f>
        <v>4.5999999999999996</v>
      </c>
    </row>
    <row r="68" spans="1:16" x14ac:dyDescent="0.2">
      <c r="A68" s="148" t="s">
        <v>219</v>
      </c>
      <c r="B68" s="5">
        <v>46</v>
      </c>
      <c r="C68" s="5">
        <v>5.8</v>
      </c>
      <c r="D68" s="5">
        <v>6</v>
      </c>
      <c r="E68" s="5" t="s">
        <v>523</v>
      </c>
      <c r="F68" s="5" t="s">
        <v>539</v>
      </c>
      <c r="G68" s="5">
        <v>0.1</v>
      </c>
      <c r="H68" s="5" t="s">
        <v>582</v>
      </c>
      <c r="I68" s="148" t="s">
        <v>218</v>
      </c>
      <c r="J68" s="5" t="s">
        <v>709</v>
      </c>
      <c r="K68" s="5" t="s">
        <v>665</v>
      </c>
      <c r="M68" s="5" t="str">
        <f t="shared" ca="1" si="2"/>
        <v>I</v>
      </c>
      <c r="N68" s="5">
        <f ca="1">LOOKUP(99^99,--(0&amp;MID(C68,MIN(FIND({0,1,2,3,4,5,6,7,8,9},C68&amp;1234567890)),ROW(INDIRECT("1:"&amp;LEN(C68)+1)))))</f>
        <v>5.8</v>
      </c>
      <c r="O68" s="5">
        <f t="shared" ca="1" si="3"/>
        <v>0.1</v>
      </c>
      <c r="P68" s="5">
        <f ca="1">LOOKUP(99^99,--(0&amp;MID(G68,MIN(FIND({0,1,2,3,4,5,6,7,8,9},G68&amp;1234567890)),ROW(INDIRECT("1:"&amp;LEN(G68)+1)))))</f>
        <v>0.1</v>
      </c>
    </row>
    <row r="69" spans="1:16" x14ac:dyDescent="0.2">
      <c r="A69" s="148" t="s">
        <v>181</v>
      </c>
      <c r="B69" s="5">
        <v>46</v>
      </c>
      <c r="C69" s="5">
        <v>80</v>
      </c>
      <c r="D69" s="5">
        <v>8</v>
      </c>
      <c r="E69" s="5" t="s">
        <v>710</v>
      </c>
      <c r="F69" s="5" t="s">
        <v>561</v>
      </c>
      <c r="G69" s="5">
        <v>5</v>
      </c>
      <c r="H69" s="5" t="s">
        <v>561</v>
      </c>
      <c r="I69" s="148" t="s">
        <v>228</v>
      </c>
      <c r="J69" s="5" t="s">
        <v>711</v>
      </c>
      <c r="K69" s="5" t="s">
        <v>612</v>
      </c>
      <c r="M69" s="5" t="str">
        <f t="shared" si="2"/>
        <v>III</v>
      </c>
      <c r="N69" s="5">
        <f ca="1">LOOKUP(99^99,--(0&amp;MID(C69,MIN(FIND({0,1,2,3,4,5,6,7,8,9},C69&amp;1234567890)),ROW(INDIRECT("1:"&amp;LEN(C69)+1)))))</f>
        <v>80</v>
      </c>
      <c r="O69" s="5">
        <f t="shared" ca="1" si="3"/>
        <v>5</v>
      </c>
      <c r="P69" s="5">
        <f ca="1">LOOKUP(99^99,--(0&amp;MID(G69,MIN(FIND({0,1,2,3,4,5,6,7,8,9},G69&amp;1234567890)),ROW(INDIRECT("1:"&amp;LEN(G69)+1)))))</f>
        <v>5</v>
      </c>
    </row>
    <row r="70" spans="1:16" x14ac:dyDescent="0.2">
      <c r="A70" s="148" t="s">
        <v>175</v>
      </c>
      <c r="B70" s="5">
        <v>46</v>
      </c>
      <c r="C70" s="5">
        <v>1.17</v>
      </c>
      <c r="D70" s="5">
        <v>6</v>
      </c>
      <c r="E70" s="5" t="s">
        <v>523</v>
      </c>
      <c r="F70" s="5" t="s">
        <v>539</v>
      </c>
      <c r="G70" s="5" t="s">
        <v>546</v>
      </c>
      <c r="H70" s="5" t="s">
        <v>712</v>
      </c>
      <c r="I70" s="148" t="s">
        <v>215</v>
      </c>
      <c r="J70" s="5" t="s">
        <v>713</v>
      </c>
      <c r="K70" s="5" t="s">
        <v>714</v>
      </c>
      <c r="M70" s="5" t="str">
        <f t="shared" ca="1" si="2"/>
        <v>I</v>
      </c>
      <c r="N70" s="5">
        <f ca="1">LOOKUP(99^99,--(0&amp;MID(C70,MIN(FIND({0,1,2,3,4,5,6,7,8,9},C70&amp;1234567890)),ROW(INDIRECT("1:"&amp;LEN(C70)+1)))))</f>
        <v>1.17</v>
      </c>
      <c r="O70" s="5">
        <f t="shared" ca="1" si="3"/>
        <v>0</v>
      </c>
      <c r="P70" s="5">
        <f ca="1">LOOKUP(99^99,--(0&amp;MID(G70,MIN(FIND({0,1,2,3,4,5,6,7,8,9},G70&amp;1234567890)),ROW(INDIRECT("1:"&amp;LEN(G70)+1)))))</f>
        <v>0</v>
      </c>
    </row>
    <row r="71" spans="1:16" x14ac:dyDescent="0.2">
      <c r="A71" s="148" t="s">
        <v>220</v>
      </c>
      <c r="B71" s="5">
        <v>46</v>
      </c>
      <c r="C71" s="5">
        <v>7.7</v>
      </c>
      <c r="D71" s="5">
        <v>7</v>
      </c>
      <c r="E71" s="5" t="s">
        <v>523</v>
      </c>
      <c r="F71" s="5" t="s">
        <v>539</v>
      </c>
      <c r="G71" s="5" t="s">
        <v>546</v>
      </c>
      <c r="H71" s="5" t="s">
        <v>715</v>
      </c>
      <c r="I71" s="148" t="s">
        <v>217</v>
      </c>
      <c r="J71" s="5" t="s">
        <v>716</v>
      </c>
      <c r="K71" s="5" t="s">
        <v>590</v>
      </c>
      <c r="M71" s="5" t="str">
        <f t="shared" ca="1" si="2"/>
        <v>II</v>
      </c>
      <c r="N71" s="5">
        <f ca="1">LOOKUP(99^99,--(0&amp;MID(C71,MIN(FIND({0,1,2,3,4,5,6,7,8,9},C71&amp;1234567890)),ROW(INDIRECT("1:"&amp;LEN(C71)+1)))))</f>
        <v>7.7</v>
      </c>
      <c r="O71" s="5">
        <f t="shared" ca="1" si="3"/>
        <v>0</v>
      </c>
      <c r="P71" s="5">
        <f ca="1">LOOKUP(99^99,--(0&amp;MID(G71,MIN(FIND({0,1,2,3,4,5,6,7,8,9},G71&amp;1234567890)),ROW(INDIRECT("1:"&amp;LEN(G71)+1)))))</f>
        <v>0</v>
      </c>
    </row>
    <row r="72" spans="1:16" x14ac:dyDescent="0.2">
      <c r="A72" s="148" t="s">
        <v>183</v>
      </c>
      <c r="B72" s="5">
        <v>46</v>
      </c>
      <c r="C72" s="5">
        <v>4.0999999999999996</v>
      </c>
      <c r="D72" s="5">
        <v>7</v>
      </c>
      <c r="E72" s="5" t="s">
        <v>523</v>
      </c>
      <c r="F72" s="5" t="s">
        <v>539</v>
      </c>
      <c r="G72" s="5" t="s">
        <v>522</v>
      </c>
      <c r="H72" s="5" t="s">
        <v>522</v>
      </c>
      <c r="I72" s="148" t="s">
        <v>302</v>
      </c>
      <c r="J72" s="5" t="s">
        <v>717</v>
      </c>
      <c r="K72" s="5" t="s">
        <v>718</v>
      </c>
      <c r="M72" s="5" t="str">
        <f t="shared" ca="1" si="2"/>
        <v>II</v>
      </c>
      <c r="N72" s="5">
        <f ca="1">LOOKUP(99^99,--(0&amp;MID(C72,MIN(FIND({0,1,2,3,4,5,6,7,8,9},C72&amp;1234567890)),ROW(INDIRECT("1:"&amp;LEN(C72)+1)))))</f>
        <v>4.0999999999999996</v>
      </c>
      <c r="O72" s="5" t="str">
        <f t="shared" si="3"/>
        <v>No data</v>
      </c>
      <c r="P72" s="5">
        <f ca="1">LOOKUP(99^99,--(0&amp;MID(G72,MIN(FIND({0,1,2,3,4,5,6,7,8,9},G72&amp;1234567890)),ROW(INDIRECT("1:"&amp;LEN(G72)+1)))))</f>
        <v>0</v>
      </c>
    </row>
    <row r="73" spans="1:16" x14ac:dyDescent="0.2">
      <c r="A73" s="148" t="s">
        <v>221</v>
      </c>
      <c r="B73" s="5">
        <v>46</v>
      </c>
      <c r="C73" s="5">
        <v>14.4</v>
      </c>
      <c r="D73" s="5">
        <v>7</v>
      </c>
      <c r="E73" s="5" t="s">
        <v>686</v>
      </c>
      <c r="F73" s="5" t="s">
        <v>533</v>
      </c>
      <c r="G73" s="5">
        <v>0.3</v>
      </c>
      <c r="H73" s="5" t="s">
        <v>719</v>
      </c>
      <c r="I73" s="148" t="s">
        <v>317</v>
      </c>
      <c r="J73" s="5" t="s">
        <v>720</v>
      </c>
      <c r="K73" s="5" t="s">
        <v>626</v>
      </c>
      <c r="M73" s="5" t="str">
        <f t="shared" si="2"/>
        <v>II</v>
      </c>
      <c r="N73" s="5">
        <f ca="1">LOOKUP(99^99,--(0&amp;MID(C73,MIN(FIND({0,1,2,3,4,5,6,7,8,9},C73&amp;1234567890)),ROW(INDIRECT("1:"&amp;LEN(C73)+1)))))</f>
        <v>14.4</v>
      </c>
      <c r="O73" s="5">
        <f t="shared" ca="1" si="3"/>
        <v>0.3</v>
      </c>
      <c r="P73" s="5">
        <f ca="1">LOOKUP(99^99,--(0&amp;MID(G73,MIN(FIND({0,1,2,3,4,5,6,7,8,9},G73&amp;1234567890)),ROW(INDIRECT("1:"&amp;LEN(G73)+1)))))</f>
        <v>0.3</v>
      </c>
    </row>
    <row r="74" spans="1:16" x14ac:dyDescent="0.2">
      <c r="A74" s="148" t="s">
        <v>194</v>
      </c>
      <c r="B74" s="5">
        <v>46</v>
      </c>
      <c r="C74" s="5">
        <v>7.9</v>
      </c>
      <c r="D74" s="5">
        <v>6</v>
      </c>
      <c r="E74" s="5" t="s">
        <v>523</v>
      </c>
      <c r="F74" s="5" t="s">
        <v>539</v>
      </c>
      <c r="G74" s="5" t="s">
        <v>546</v>
      </c>
      <c r="H74" s="5" t="s">
        <v>721</v>
      </c>
      <c r="I74" s="148" t="s">
        <v>224</v>
      </c>
      <c r="J74" s="5" t="s">
        <v>722</v>
      </c>
      <c r="K74" s="5" t="s">
        <v>610</v>
      </c>
      <c r="M74" s="5" t="str">
        <f t="shared" ca="1" si="2"/>
        <v>I</v>
      </c>
      <c r="N74" s="5">
        <f ca="1">LOOKUP(99^99,--(0&amp;MID(C74,MIN(FIND({0,1,2,3,4,5,6,7,8,9},C74&amp;1234567890)),ROW(INDIRECT("1:"&amp;LEN(C74)+1)))))</f>
        <v>7.9</v>
      </c>
      <c r="O74" s="5">
        <f t="shared" ca="1" si="3"/>
        <v>0</v>
      </c>
      <c r="P74" s="5">
        <f ca="1">LOOKUP(99^99,--(0&amp;MID(G74,MIN(FIND({0,1,2,3,4,5,6,7,8,9},G74&amp;1234567890)),ROW(INDIRECT("1:"&amp;LEN(G74)+1)))))</f>
        <v>0</v>
      </c>
    </row>
    <row r="75" spans="1:16" x14ac:dyDescent="0.2">
      <c r="A75" s="148" t="s">
        <v>211</v>
      </c>
      <c r="B75" s="5">
        <v>46</v>
      </c>
      <c r="C75" s="5">
        <v>3.4</v>
      </c>
      <c r="D75" s="5" t="s">
        <v>723</v>
      </c>
      <c r="E75" s="5" t="s">
        <v>523</v>
      </c>
      <c r="F75" s="5" t="s">
        <v>539</v>
      </c>
      <c r="G75" s="5">
        <v>0.03</v>
      </c>
      <c r="H75" s="5" t="s">
        <v>724</v>
      </c>
      <c r="I75" s="148" t="s">
        <v>317</v>
      </c>
      <c r="J75" s="5" t="s">
        <v>725</v>
      </c>
      <c r="K75" s="5" t="s">
        <v>726</v>
      </c>
      <c r="M75" s="5" t="str">
        <f t="shared" ca="1" si="2"/>
        <v>II</v>
      </c>
      <c r="N75" s="5">
        <f ca="1">LOOKUP(99^99,--(0&amp;MID(C75,MIN(FIND({0,1,2,3,4,5,6,7,8,9},C75&amp;1234567890)),ROW(INDIRECT("1:"&amp;LEN(C75)+1)))))</f>
        <v>3.4</v>
      </c>
      <c r="O75" s="5">
        <f t="shared" ca="1" si="3"/>
        <v>0.03</v>
      </c>
      <c r="P75" s="5">
        <f ca="1">LOOKUP(99^99,--(0&amp;MID(G75,MIN(FIND({0,1,2,3,4,5,6,7,8,9},G75&amp;1234567890)),ROW(INDIRECT("1:"&amp;LEN(G75)+1)))))</f>
        <v>0.03</v>
      </c>
    </row>
    <row r="76" spans="1:16" x14ac:dyDescent="0.2">
      <c r="A76" s="148" t="s">
        <v>200</v>
      </c>
      <c r="B76" s="5">
        <v>46</v>
      </c>
      <c r="C76" s="5">
        <v>2.9</v>
      </c>
      <c r="D76" s="5">
        <v>6</v>
      </c>
      <c r="E76" s="5" t="s">
        <v>523</v>
      </c>
      <c r="F76" s="5" t="s">
        <v>539</v>
      </c>
      <c r="G76" s="5" t="s">
        <v>522</v>
      </c>
      <c r="H76" s="5" t="s">
        <v>522</v>
      </c>
      <c r="I76" s="148" t="s">
        <v>228</v>
      </c>
      <c r="J76" s="5" t="s">
        <v>727</v>
      </c>
      <c r="K76" s="5" t="s">
        <v>728</v>
      </c>
      <c r="M76" s="5" t="str">
        <f t="shared" ca="1" si="2"/>
        <v>I</v>
      </c>
      <c r="N76" s="5">
        <f ca="1">LOOKUP(99^99,--(0&amp;MID(C76,MIN(FIND({0,1,2,3,4,5,6,7,8,9},C76&amp;1234567890)),ROW(INDIRECT("1:"&amp;LEN(C76)+1)))))</f>
        <v>2.9</v>
      </c>
      <c r="O76" s="5" t="str">
        <f t="shared" si="3"/>
        <v>No data</v>
      </c>
      <c r="P76" s="5">
        <f ca="1">LOOKUP(99^99,--(0&amp;MID(G76,MIN(FIND({0,1,2,3,4,5,6,7,8,9},G76&amp;1234567890)),ROW(INDIRECT("1:"&amp;LEN(G76)+1)))))</f>
        <v>0</v>
      </c>
    </row>
    <row r="77" spans="1:16" x14ac:dyDescent="0.2">
      <c r="A77" s="148" t="s">
        <v>222</v>
      </c>
      <c r="B77" s="5">
        <v>46</v>
      </c>
      <c r="C77" s="5">
        <v>6.5</v>
      </c>
      <c r="D77" s="5">
        <v>6</v>
      </c>
      <c r="E77" s="5" t="s">
        <v>607</v>
      </c>
      <c r="F77" s="5" t="s">
        <v>563</v>
      </c>
      <c r="G77" s="5" t="s">
        <v>522</v>
      </c>
      <c r="H77" s="5" t="s">
        <v>522</v>
      </c>
      <c r="I77" s="148" t="s">
        <v>262</v>
      </c>
      <c r="J77" s="5" t="s">
        <v>729</v>
      </c>
      <c r="K77" s="5" t="s">
        <v>637</v>
      </c>
      <c r="M77" s="5" t="str">
        <f t="shared" ca="1" si="2"/>
        <v>I</v>
      </c>
      <c r="N77" s="5">
        <f ca="1">LOOKUP(99^99,--(0&amp;MID(C77,MIN(FIND({0,1,2,3,4,5,6,7,8,9},C77&amp;1234567890)),ROW(INDIRECT("1:"&amp;LEN(C77)+1)))))</f>
        <v>6.5</v>
      </c>
      <c r="O77" s="5" t="str">
        <f t="shared" si="3"/>
        <v>No data</v>
      </c>
      <c r="P77" s="5">
        <f ca="1">LOOKUP(99^99,--(0&amp;MID(G77,MIN(FIND({0,1,2,3,4,5,6,7,8,9},G77&amp;1234567890)),ROW(INDIRECT("1:"&amp;LEN(G77)+1)))))</f>
        <v>0</v>
      </c>
    </row>
    <row r="78" spans="1:16" x14ac:dyDescent="0.2">
      <c r="A78" s="148" t="s">
        <v>175</v>
      </c>
      <c r="B78" s="5">
        <v>46</v>
      </c>
      <c r="C78" s="5">
        <v>4.8099999999999996</v>
      </c>
      <c r="D78" s="5">
        <v>7</v>
      </c>
      <c r="E78" s="5" t="s">
        <v>523</v>
      </c>
      <c r="F78" s="5" t="s">
        <v>603</v>
      </c>
      <c r="G78" s="5">
        <v>4.3</v>
      </c>
      <c r="H78" s="5" t="s">
        <v>730</v>
      </c>
      <c r="I78" s="148" t="s">
        <v>262</v>
      </c>
      <c r="J78" s="5" t="s">
        <v>731</v>
      </c>
      <c r="K78" s="5" t="s">
        <v>732</v>
      </c>
      <c r="M78" s="5" t="str">
        <f t="shared" ca="1" si="2"/>
        <v>II</v>
      </c>
      <c r="N78" s="5">
        <f ca="1">LOOKUP(99^99,--(0&amp;MID(C78,MIN(FIND({0,1,2,3,4,5,6,7,8,9},C78&amp;1234567890)),ROW(INDIRECT("1:"&amp;LEN(C78)+1)))))</f>
        <v>4.8099999999999996</v>
      </c>
      <c r="O78" s="5">
        <f t="shared" ca="1" si="3"/>
        <v>4.3</v>
      </c>
      <c r="P78" s="5">
        <f ca="1">LOOKUP(99^99,--(0&amp;MID(G78,MIN(FIND({0,1,2,3,4,5,6,7,8,9},G78&amp;1234567890)),ROW(INDIRECT("1:"&amp;LEN(G78)+1)))))</f>
        <v>4.3</v>
      </c>
    </row>
    <row r="79" spans="1:16" x14ac:dyDescent="0.2">
      <c r="A79" s="148" t="s">
        <v>204</v>
      </c>
      <c r="B79" s="5">
        <v>46</v>
      </c>
      <c r="C79" s="5">
        <v>13</v>
      </c>
      <c r="D79" s="5">
        <v>6</v>
      </c>
      <c r="E79" s="5" t="s">
        <v>523</v>
      </c>
      <c r="F79" s="5" t="s">
        <v>533</v>
      </c>
      <c r="G79" s="5" t="s">
        <v>522</v>
      </c>
      <c r="H79" s="5" t="s">
        <v>540</v>
      </c>
      <c r="I79" s="148" t="s">
        <v>177</v>
      </c>
      <c r="J79" s="5" t="s">
        <v>733</v>
      </c>
      <c r="K79" s="5" t="s">
        <v>697</v>
      </c>
      <c r="M79" s="5" t="str">
        <f t="shared" ca="1" si="2"/>
        <v>II</v>
      </c>
      <c r="N79" s="5">
        <f ca="1">LOOKUP(99^99,--(0&amp;MID(C79,MIN(FIND({0,1,2,3,4,5,6,7,8,9},C79&amp;1234567890)),ROW(INDIRECT("1:"&amp;LEN(C79)+1)))))</f>
        <v>13</v>
      </c>
      <c r="O79" s="5" t="str">
        <f t="shared" si="3"/>
        <v>No data</v>
      </c>
      <c r="P79" s="5">
        <f ca="1">LOOKUP(99^99,--(0&amp;MID(G79,MIN(FIND({0,1,2,3,4,5,6,7,8,9},G79&amp;1234567890)),ROW(INDIRECT("1:"&amp;LEN(G79)+1)))))</f>
        <v>0</v>
      </c>
    </row>
    <row r="80" spans="1:16" x14ac:dyDescent="0.2">
      <c r="A80" s="148" t="s">
        <v>193</v>
      </c>
      <c r="B80" s="5">
        <v>46</v>
      </c>
      <c r="C80" s="5">
        <v>5.6</v>
      </c>
      <c r="D80" s="5">
        <v>6</v>
      </c>
      <c r="E80" s="5" t="s">
        <v>523</v>
      </c>
      <c r="F80" s="5" t="s">
        <v>539</v>
      </c>
      <c r="G80" s="5" t="s">
        <v>546</v>
      </c>
      <c r="H80" s="5" t="s">
        <v>535</v>
      </c>
      <c r="I80" s="148" t="s">
        <v>224</v>
      </c>
      <c r="J80" s="5" t="s">
        <v>734</v>
      </c>
      <c r="K80" s="5" t="s">
        <v>735</v>
      </c>
      <c r="M80" s="5" t="str">
        <f t="shared" ca="1" si="2"/>
        <v>I</v>
      </c>
      <c r="N80" s="5">
        <f ca="1">LOOKUP(99^99,--(0&amp;MID(C80,MIN(FIND({0,1,2,3,4,5,6,7,8,9},C80&amp;1234567890)),ROW(INDIRECT("1:"&amp;LEN(C80)+1)))))</f>
        <v>5.6</v>
      </c>
      <c r="O80" s="5">
        <f t="shared" ca="1" si="3"/>
        <v>0</v>
      </c>
      <c r="P80" s="5">
        <f ca="1">LOOKUP(99^99,--(0&amp;MID(G80,MIN(FIND({0,1,2,3,4,5,6,7,8,9},G80&amp;1234567890)),ROW(INDIRECT("1:"&amp;LEN(G80)+1)))))</f>
        <v>0</v>
      </c>
    </row>
    <row r="81" spans="1:16" x14ac:dyDescent="0.2">
      <c r="A81" s="148" t="s">
        <v>222</v>
      </c>
      <c r="B81" s="5">
        <v>46</v>
      </c>
      <c r="C81" s="5">
        <v>0.79</v>
      </c>
      <c r="D81" s="5">
        <v>6</v>
      </c>
      <c r="E81" s="5" t="s">
        <v>607</v>
      </c>
      <c r="F81" s="5" t="s">
        <v>563</v>
      </c>
      <c r="G81" s="5" t="s">
        <v>736</v>
      </c>
      <c r="H81" s="5" t="s">
        <v>522</v>
      </c>
      <c r="I81" s="148" t="s">
        <v>202</v>
      </c>
      <c r="J81" s="5" t="s">
        <v>737</v>
      </c>
      <c r="K81" s="5" t="s">
        <v>526</v>
      </c>
      <c r="M81" s="5" t="str">
        <f t="shared" ca="1" si="2"/>
        <v>I</v>
      </c>
      <c r="N81" s="5">
        <f ca="1">LOOKUP(99^99,--(0&amp;MID(C81,MIN(FIND({0,1,2,3,4,5,6,7,8,9},C81&amp;1234567890)),ROW(INDIRECT("1:"&amp;LEN(C81)+1)))))</f>
        <v>0.79</v>
      </c>
      <c r="O81" s="5">
        <f t="shared" ca="1" si="3"/>
        <v>1</v>
      </c>
      <c r="P81" s="5">
        <f ca="1">LOOKUP(99^99,--(0&amp;MID(G81,MIN(FIND({0,1,2,3,4,5,6,7,8,9},G81&amp;1234567890)),ROW(INDIRECT("1:"&amp;LEN(G81)+1)))))</f>
        <v>1</v>
      </c>
    </row>
    <row r="82" spans="1:16" x14ac:dyDescent="0.2">
      <c r="A82" s="148" t="s">
        <v>223</v>
      </c>
      <c r="B82" s="5">
        <v>46</v>
      </c>
      <c r="C82" s="5">
        <v>6.9</v>
      </c>
      <c r="D82" s="5">
        <v>6</v>
      </c>
      <c r="E82" s="5" t="s">
        <v>523</v>
      </c>
      <c r="F82" s="5" t="s">
        <v>539</v>
      </c>
      <c r="G82" s="5" t="s">
        <v>546</v>
      </c>
      <c r="H82" s="5" t="s">
        <v>738</v>
      </c>
      <c r="I82" s="148" t="s">
        <v>224</v>
      </c>
      <c r="J82" s="5" t="s">
        <v>739</v>
      </c>
      <c r="K82" s="5" t="s">
        <v>653</v>
      </c>
      <c r="M82" s="5" t="str">
        <f t="shared" ca="1" si="2"/>
        <v>I</v>
      </c>
      <c r="N82" s="5">
        <f ca="1">LOOKUP(99^99,--(0&amp;MID(C82,MIN(FIND({0,1,2,3,4,5,6,7,8,9},C82&amp;1234567890)),ROW(INDIRECT("1:"&amp;LEN(C82)+1)))))</f>
        <v>6.9</v>
      </c>
      <c r="O82" s="5">
        <f t="shared" ca="1" si="3"/>
        <v>0</v>
      </c>
      <c r="P82" s="5">
        <f ca="1">LOOKUP(99^99,--(0&amp;MID(G82,MIN(FIND({0,1,2,3,4,5,6,7,8,9},G82&amp;1234567890)),ROW(INDIRECT("1:"&amp;LEN(G82)+1)))))</f>
        <v>0</v>
      </c>
    </row>
    <row r="83" spans="1:16" x14ac:dyDescent="0.2">
      <c r="A83" s="148" t="s">
        <v>175</v>
      </c>
      <c r="B83" s="5">
        <v>46</v>
      </c>
      <c r="C83" s="5">
        <v>19.3</v>
      </c>
      <c r="D83" s="5">
        <v>6</v>
      </c>
      <c r="E83" s="5" t="s">
        <v>523</v>
      </c>
      <c r="F83" s="5" t="s">
        <v>740</v>
      </c>
      <c r="G83" s="5">
        <v>0.9</v>
      </c>
      <c r="H83" s="5" t="s">
        <v>563</v>
      </c>
      <c r="I83" s="148" t="s">
        <v>209</v>
      </c>
      <c r="J83" s="5" t="s">
        <v>741</v>
      </c>
      <c r="K83" s="5" t="s">
        <v>610</v>
      </c>
      <c r="M83" s="5" t="str">
        <f t="shared" ca="1" si="2"/>
        <v>II</v>
      </c>
      <c r="N83" s="5">
        <f ca="1">LOOKUP(99^99,--(0&amp;MID(C83,MIN(FIND({0,1,2,3,4,5,6,7,8,9},C83&amp;1234567890)),ROW(INDIRECT("1:"&amp;LEN(C83)+1)))))</f>
        <v>19.3</v>
      </c>
      <c r="O83" s="5">
        <f t="shared" ca="1" si="3"/>
        <v>0.9</v>
      </c>
      <c r="P83" s="5">
        <f ca="1">LOOKUP(99^99,--(0&amp;MID(G83,MIN(FIND({0,1,2,3,4,5,6,7,8,9},G83&amp;1234567890)),ROW(INDIRECT("1:"&amp;LEN(G83)+1)))))</f>
        <v>0.9</v>
      </c>
    </row>
    <row r="84" spans="1:16" x14ac:dyDescent="0.2">
      <c r="A84" s="148" t="s">
        <v>185</v>
      </c>
      <c r="B84" s="5">
        <v>46</v>
      </c>
      <c r="C84" s="5">
        <v>63</v>
      </c>
      <c r="D84" s="5">
        <v>7</v>
      </c>
      <c r="E84" s="5" t="s">
        <v>742</v>
      </c>
      <c r="F84" s="5" t="s">
        <v>561</v>
      </c>
      <c r="G84" s="5" t="s">
        <v>522</v>
      </c>
      <c r="H84" s="5" t="s">
        <v>597</v>
      </c>
      <c r="I84" s="148" t="s">
        <v>224</v>
      </c>
      <c r="J84" s="5" t="s">
        <v>743</v>
      </c>
      <c r="K84" s="5" t="s">
        <v>744</v>
      </c>
      <c r="M84" s="5" t="str">
        <f t="shared" si="2"/>
        <v>IV</v>
      </c>
      <c r="N84" s="5">
        <f ca="1">LOOKUP(99^99,--(0&amp;MID(C84,MIN(FIND({0,1,2,3,4,5,6,7,8,9},C84&amp;1234567890)),ROW(INDIRECT("1:"&amp;LEN(C84)+1)))))</f>
        <v>63</v>
      </c>
      <c r="O84" s="5">
        <f t="shared" ca="1" si="3"/>
        <v>63</v>
      </c>
      <c r="P84" s="5">
        <f ca="1">LOOKUP(99^99,--(0&amp;MID(G84,MIN(FIND({0,1,2,3,4,5,6,7,8,9},G84&amp;1234567890)),ROW(INDIRECT("1:"&amp;LEN(G84)+1)))))</f>
        <v>0</v>
      </c>
    </row>
    <row r="85" spans="1:16" x14ac:dyDescent="0.2">
      <c r="A85" s="148" t="s">
        <v>187</v>
      </c>
      <c r="B85" s="5">
        <v>46</v>
      </c>
      <c r="C85" s="5">
        <v>4.0999999999999996</v>
      </c>
      <c r="D85" s="5">
        <v>7</v>
      </c>
      <c r="E85" s="5" t="s">
        <v>523</v>
      </c>
      <c r="F85" s="5" t="s">
        <v>646</v>
      </c>
      <c r="G85" s="5" t="s">
        <v>522</v>
      </c>
      <c r="H85" s="5" t="s">
        <v>745</v>
      </c>
      <c r="I85" s="148" t="s">
        <v>247</v>
      </c>
      <c r="J85" s="5" t="s">
        <v>746</v>
      </c>
      <c r="K85" s="5" t="s">
        <v>610</v>
      </c>
      <c r="M85" s="5" t="str">
        <f t="shared" ca="1" si="2"/>
        <v>II</v>
      </c>
      <c r="N85" s="5">
        <f ca="1">LOOKUP(99^99,--(0&amp;MID(C85,MIN(FIND({0,1,2,3,4,5,6,7,8,9},C85&amp;1234567890)),ROW(INDIRECT("1:"&amp;LEN(C85)+1)))))</f>
        <v>4.0999999999999996</v>
      </c>
      <c r="O85" s="5" t="str">
        <f t="shared" si="3"/>
        <v>No data</v>
      </c>
      <c r="P85" s="5">
        <f ca="1">LOOKUP(99^99,--(0&amp;MID(G85,MIN(FIND({0,1,2,3,4,5,6,7,8,9},G85&amp;1234567890)),ROW(INDIRECT("1:"&amp;LEN(G85)+1)))))</f>
        <v>0</v>
      </c>
    </row>
    <row r="86" spans="1:16" x14ac:dyDescent="0.2">
      <c r="A86" s="148" t="s">
        <v>224</v>
      </c>
      <c r="B86" s="5">
        <v>46</v>
      </c>
      <c r="C86" s="5">
        <v>7</v>
      </c>
      <c r="D86" s="5">
        <v>6</v>
      </c>
      <c r="E86" s="5" t="s">
        <v>523</v>
      </c>
      <c r="F86" s="5" t="s">
        <v>747</v>
      </c>
      <c r="G86" s="5">
        <v>3.6</v>
      </c>
      <c r="H86" s="5" t="s">
        <v>748</v>
      </c>
      <c r="I86" s="148" t="s">
        <v>218</v>
      </c>
      <c r="J86" s="5" t="s">
        <v>749</v>
      </c>
      <c r="K86" s="5" t="s">
        <v>610</v>
      </c>
      <c r="M86" s="5" t="str">
        <f t="shared" ca="1" si="2"/>
        <v>I</v>
      </c>
      <c r="N86" s="5">
        <f ca="1">LOOKUP(99^99,--(0&amp;MID(C86,MIN(FIND({0,1,2,3,4,5,6,7,8,9},C86&amp;1234567890)),ROW(INDIRECT("1:"&amp;LEN(C86)+1)))))</f>
        <v>7</v>
      </c>
      <c r="O86" s="5">
        <f t="shared" ca="1" si="3"/>
        <v>3.6</v>
      </c>
      <c r="P86" s="5">
        <f ca="1">LOOKUP(99^99,--(0&amp;MID(G86,MIN(FIND({0,1,2,3,4,5,6,7,8,9},G86&amp;1234567890)),ROW(INDIRECT("1:"&amp;LEN(G86)+1)))))</f>
        <v>3.6</v>
      </c>
    </row>
    <row r="87" spans="1:16" x14ac:dyDescent="0.2">
      <c r="A87" s="148" t="s">
        <v>206</v>
      </c>
      <c r="B87" s="5">
        <v>46</v>
      </c>
      <c r="C87" s="5">
        <v>3.1</v>
      </c>
      <c r="D87" s="5">
        <v>6</v>
      </c>
      <c r="E87" s="5" t="s">
        <v>523</v>
      </c>
      <c r="F87" s="5" t="s">
        <v>539</v>
      </c>
      <c r="G87" s="5">
        <v>0.01</v>
      </c>
      <c r="H87" s="5" t="s">
        <v>750</v>
      </c>
      <c r="I87" s="148" t="s">
        <v>228</v>
      </c>
      <c r="J87" s="5" t="s">
        <v>751</v>
      </c>
      <c r="K87" s="5" t="s">
        <v>544</v>
      </c>
      <c r="M87" s="5" t="str">
        <f t="shared" ca="1" si="2"/>
        <v>I</v>
      </c>
      <c r="N87" s="5">
        <f ca="1">LOOKUP(99^99,--(0&amp;MID(C87,MIN(FIND({0,1,2,3,4,5,6,7,8,9},C87&amp;1234567890)),ROW(INDIRECT("1:"&amp;LEN(C87)+1)))))</f>
        <v>3.1</v>
      </c>
      <c r="O87" s="5">
        <f t="shared" ca="1" si="3"/>
        <v>0.01</v>
      </c>
      <c r="P87" s="5">
        <f ca="1">LOOKUP(99^99,--(0&amp;MID(G87,MIN(FIND({0,1,2,3,4,5,6,7,8,9},G87&amp;1234567890)),ROW(INDIRECT("1:"&amp;LEN(G87)+1)))))</f>
        <v>0.01</v>
      </c>
    </row>
    <row r="88" spans="1:16" x14ac:dyDescent="0.2">
      <c r="A88" s="148" t="s">
        <v>225</v>
      </c>
      <c r="B88" s="5">
        <v>46</v>
      </c>
      <c r="C88" s="5">
        <v>6.3</v>
      </c>
      <c r="D88" s="5">
        <v>6</v>
      </c>
      <c r="E88" s="5" t="s">
        <v>523</v>
      </c>
      <c r="F88" s="5" t="s">
        <v>539</v>
      </c>
      <c r="G88" s="5" t="s">
        <v>527</v>
      </c>
      <c r="H88" s="5" t="s">
        <v>752</v>
      </c>
      <c r="I88" s="148" t="s">
        <v>224</v>
      </c>
      <c r="J88" s="5" t="s">
        <v>753</v>
      </c>
      <c r="K88" s="5" t="s">
        <v>537</v>
      </c>
      <c r="M88" s="5" t="str">
        <f t="shared" ca="1" si="2"/>
        <v>I</v>
      </c>
      <c r="N88" s="5">
        <f ca="1">LOOKUP(99^99,--(0&amp;MID(C88,MIN(FIND({0,1,2,3,4,5,6,7,8,9},C88&amp;1234567890)),ROW(INDIRECT("1:"&amp;LEN(C88)+1)))))</f>
        <v>6.3</v>
      </c>
      <c r="O88" s="5" t="str">
        <f t="shared" ca="1" si="3"/>
        <v>no data</v>
      </c>
      <c r="P88" s="5">
        <f ca="1">LOOKUP(99^99,--(0&amp;MID(G88,MIN(FIND({0,1,2,3,4,5,6,7,8,9},G88&amp;1234567890)),ROW(INDIRECT("1:"&amp;LEN(G88)+1)))))</f>
        <v>0</v>
      </c>
    </row>
    <row r="89" spans="1:16" x14ac:dyDescent="0.2">
      <c r="A89" s="148" t="s">
        <v>201</v>
      </c>
      <c r="B89" s="5">
        <v>47</v>
      </c>
      <c r="C89" s="5">
        <v>38</v>
      </c>
      <c r="D89" s="5">
        <v>7</v>
      </c>
      <c r="E89" s="5" t="s">
        <v>754</v>
      </c>
      <c r="F89" s="5" t="s">
        <v>719</v>
      </c>
      <c r="G89" s="5">
        <v>0.26</v>
      </c>
      <c r="H89" s="5" t="s">
        <v>666</v>
      </c>
      <c r="I89" s="148" t="s">
        <v>262</v>
      </c>
      <c r="J89" s="5" t="s">
        <v>755</v>
      </c>
      <c r="K89" s="5" t="s">
        <v>744</v>
      </c>
      <c r="M89" s="5" t="str">
        <f t="shared" si="2"/>
        <v>III</v>
      </c>
      <c r="N89" s="5">
        <f ca="1">LOOKUP(99^99,--(0&amp;MID(C89,MIN(FIND({0,1,2,3,4,5,6,7,8,9},C89&amp;1234567890)),ROW(INDIRECT("1:"&amp;LEN(C89)+1)))))</f>
        <v>38</v>
      </c>
      <c r="O89" s="5">
        <f t="shared" ca="1" si="3"/>
        <v>0.26</v>
      </c>
      <c r="P89" s="5">
        <f ca="1">LOOKUP(99^99,--(0&amp;MID(G89,MIN(FIND({0,1,2,3,4,5,6,7,8,9},G89&amp;1234567890)),ROW(INDIRECT("1:"&amp;LEN(G89)+1)))))</f>
        <v>0.26</v>
      </c>
    </row>
    <row r="90" spans="1:16" x14ac:dyDescent="0.2">
      <c r="A90" s="148" t="s">
        <v>182</v>
      </c>
      <c r="B90" s="5">
        <v>47</v>
      </c>
      <c r="C90" s="5">
        <v>62.7</v>
      </c>
      <c r="D90" s="5">
        <v>8</v>
      </c>
      <c r="E90" s="5" t="s">
        <v>523</v>
      </c>
      <c r="F90" s="5" t="s">
        <v>539</v>
      </c>
      <c r="G90" s="5" t="s">
        <v>546</v>
      </c>
      <c r="H90" s="5" t="s">
        <v>756</v>
      </c>
      <c r="I90" s="148" t="s">
        <v>202</v>
      </c>
      <c r="J90" s="5" t="s">
        <v>757</v>
      </c>
      <c r="K90" s="5" t="s">
        <v>665</v>
      </c>
      <c r="M90" s="5" t="str">
        <f t="shared" ca="1" si="2"/>
        <v>II</v>
      </c>
      <c r="N90" s="5">
        <f ca="1">LOOKUP(99^99,--(0&amp;MID(C90,MIN(FIND({0,1,2,3,4,5,6,7,8,9},C90&amp;1234567890)),ROW(INDIRECT("1:"&amp;LEN(C90)+1)))))</f>
        <v>62.7</v>
      </c>
      <c r="O90" s="5">
        <f t="shared" ca="1" si="3"/>
        <v>0</v>
      </c>
      <c r="P90" s="5">
        <f ca="1">LOOKUP(99^99,--(0&amp;MID(G90,MIN(FIND({0,1,2,3,4,5,6,7,8,9},G90&amp;1234567890)),ROW(INDIRECT("1:"&amp;LEN(G90)+1)))))</f>
        <v>0</v>
      </c>
    </row>
    <row r="91" spans="1:16" x14ac:dyDescent="0.2">
      <c r="A91" s="148" t="s">
        <v>178</v>
      </c>
      <c r="B91" s="5">
        <v>47</v>
      </c>
      <c r="C91" s="5">
        <v>8.6999999999999993</v>
      </c>
      <c r="D91" s="5" t="s">
        <v>522</v>
      </c>
      <c r="E91" s="5" t="s">
        <v>607</v>
      </c>
      <c r="F91" s="5" t="s">
        <v>563</v>
      </c>
      <c r="G91" s="5">
        <v>8.02</v>
      </c>
      <c r="H91" s="5" t="s">
        <v>758</v>
      </c>
      <c r="I91" s="148" t="s">
        <v>248</v>
      </c>
      <c r="J91" s="5" t="s">
        <v>759</v>
      </c>
      <c r="K91" s="5" t="s">
        <v>578</v>
      </c>
      <c r="M91" s="5" t="str">
        <f t="shared" ca="1" si="2"/>
        <v>II</v>
      </c>
      <c r="N91" s="5">
        <f ca="1">LOOKUP(99^99,--(0&amp;MID(C91,MIN(FIND({0,1,2,3,4,5,6,7,8,9},C91&amp;1234567890)),ROW(INDIRECT("1:"&amp;LEN(C91)+1)))))</f>
        <v>8.6999999999999993</v>
      </c>
      <c r="O91" s="5">
        <f t="shared" ca="1" si="3"/>
        <v>8.02</v>
      </c>
      <c r="P91" s="5">
        <f ca="1">LOOKUP(99^99,--(0&amp;MID(G91,MIN(FIND({0,1,2,3,4,5,6,7,8,9},G91&amp;1234567890)),ROW(INDIRECT("1:"&amp;LEN(G91)+1)))))</f>
        <v>8.02</v>
      </c>
    </row>
    <row r="92" spans="1:16" x14ac:dyDescent="0.2">
      <c r="A92" s="148" t="s">
        <v>205</v>
      </c>
      <c r="B92" s="5">
        <v>47</v>
      </c>
      <c r="C92" s="5">
        <v>3.4</v>
      </c>
      <c r="D92" s="5">
        <v>6</v>
      </c>
      <c r="E92" s="5" t="s">
        <v>523</v>
      </c>
      <c r="F92" s="5" t="s">
        <v>533</v>
      </c>
      <c r="G92" s="5" t="s">
        <v>527</v>
      </c>
      <c r="H92" s="5" t="s">
        <v>760</v>
      </c>
      <c r="I92" s="148" t="s">
        <v>247</v>
      </c>
      <c r="J92" s="5" t="s">
        <v>761</v>
      </c>
      <c r="K92" s="5" t="s">
        <v>762</v>
      </c>
      <c r="M92" s="5" t="str">
        <f t="shared" ca="1" si="2"/>
        <v>I</v>
      </c>
      <c r="N92" s="5">
        <f ca="1">LOOKUP(99^99,--(0&amp;MID(C92,MIN(FIND({0,1,2,3,4,5,6,7,8,9},C92&amp;1234567890)),ROW(INDIRECT("1:"&amp;LEN(C92)+1)))))</f>
        <v>3.4</v>
      </c>
      <c r="O92" s="5" t="str">
        <f t="shared" ca="1" si="3"/>
        <v>no data</v>
      </c>
      <c r="P92" s="5">
        <f ca="1">LOOKUP(99^99,--(0&amp;MID(G92,MIN(FIND({0,1,2,3,4,5,6,7,8,9},G92&amp;1234567890)),ROW(INDIRECT("1:"&amp;LEN(G92)+1)))))</f>
        <v>0</v>
      </c>
    </row>
    <row r="93" spans="1:16" x14ac:dyDescent="0.2">
      <c r="A93" s="148" t="s">
        <v>184</v>
      </c>
      <c r="B93" s="5">
        <v>47</v>
      </c>
      <c r="C93" s="5">
        <v>3.8</v>
      </c>
      <c r="D93" s="5">
        <v>6</v>
      </c>
      <c r="E93" s="5" t="s">
        <v>523</v>
      </c>
      <c r="F93" s="5" t="s">
        <v>533</v>
      </c>
      <c r="G93" s="5" t="s">
        <v>763</v>
      </c>
      <c r="H93" s="5" t="s">
        <v>764</v>
      </c>
      <c r="I93" s="148" t="s">
        <v>224</v>
      </c>
      <c r="J93" s="5" t="s">
        <v>765</v>
      </c>
      <c r="K93" s="5" t="s">
        <v>594</v>
      </c>
      <c r="M93" s="5" t="str">
        <f t="shared" ca="1" si="2"/>
        <v>I</v>
      </c>
      <c r="N93" s="5">
        <f ca="1">LOOKUP(99^99,--(0&amp;MID(C93,MIN(FIND({0,1,2,3,4,5,6,7,8,9},C93&amp;1234567890)),ROW(INDIRECT("1:"&amp;LEN(C93)+1)))))</f>
        <v>3.8</v>
      </c>
      <c r="O93" s="5" t="str">
        <f t="shared" ca="1" si="3"/>
        <v>no data</v>
      </c>
      <c r="P93" s="5">
        <f ca="1">LOOKUP(99^99,--(0&amp;MID(G93,MIN(FIND({0,1,2,3,4,5,6,7,8,9},G93&amp;1234567890)),ROW(INDIRECT("1:"&amp;LEN(G93)+1)))))</f>
        <v>0</v>
      </c>
    </row>
    <row r="94" spans="1:16" x14ac:dyDescent="0.2">
      <c r="A94" s="148" t="s">
        <v>193</v>
      </c>
      <c r="B94" s="5">
        <v>47</v>
      </c>
      <c r="C94" s="5">
        <v>5</v>
      </c>
      <c r="D94" s="5">
        <v>6</v>
      </c>
      <c r="E94" s="5" t="s">
        <v>523</v>
      </c>
      <c r="F94" s="5" t="s">
        <v>539</v>
      </c>
      <c r="G94" s="5" t="s">
        <v>546</v>
      </c>
      <c r="H94" s="5" t="s">
        <v>766</v>
      </c>
      <c r="I94" s="148" t="s">
        <v>224</v>
      </c>
      <c r="J94" s="5" t="s">
        <v>767</v>
      </c>
      <c r="K94" s="5" t="s">
        <v>574</v>
      </c>
      <c r="M94" s="5" t="str">
        <f t="shared" ca="1" si="2"/>
        <v>I</v>
      </c>
      <c r="N94" s="5">
        <f ca="1">LOOKUP(99^99,--(0&amp;MID(C94,MIN(FIND({0,1,2,3,4,5,6,7,8,9},C94&amp;1234567890)),ROW(INDIRECT("1:"&amp;LEN(C94)+1)))))</f>
        <v>5</v>
      </c>
      <c r="O94" s="5">
        <f t="shared" ca="1" si="3"/>
        <v>0</v>
      </c>
      <c r="P94" s="5">
        <f ca="1">LOOKUP(99^99,--(0&amp;MID(G94,MIN(FIND({0,1,2,3,4,5,6,7,8,9},G94&amp;1234567890)),ROW(INDIRECT("1:"&amp;LEN(G94)+1)))))</f>
        <v>0</v>
      </c>
    </row>
    <row r="95" spans="1:16" x14ac:dyDescent="0.2">
      <c r="A95" s="148" t="s">
        <v>226</v>
      </c>
      <c r="B95" s="5">
        <v>47</v>
      </c>
      <c r="C95" s="5">
        <v>31.19</v>
      </c>
      <c r="D95" s="5">
        <v>7</v>
      </c>
      <c r="E95" s="5" t="s">
        <v>523</v>
      </c>
      <c r="F95" s="5" t="s">
        <v>719</v>
      </c>
      <c r="G95" s="5" t="s">
        <v>527</v>
      </c>
      <c r="H95" s="5" t="s">
        <v>540</v>
      </c>
      <c r="I95" s="148" t="s">
        <v>182</v>
      </c>
      <c r="J95" s="5" t="s">
        <v>768</v>
      </c>
      <c r="K95" s="5" t="s">
        <v>769</v>
      </c>
      <c r="M95" s="5" t="str">
        <f t="shared" ca="1" si="2"/>
        <v>II</v>
      </c>
      <c r="N95" s="5">
        <f ca="1">LOOKUP(99^99,--(0&amp;MID(C95,MIN(FIND({0,1,2,3,4,5,6,7,8,9},C95&amp;1234567890)),ROW(INDIRECT("1:"&amp;LEN(C95)+1)))))</f>
        <v>31.19</v>
      </c>
      <c r="O95" s="5" t="str">
        <f t="shared" ca="1" si="3"/>
        <v>no data</v>
      </c>
      <c r="P95" s="5">
        <f ca="1">LOOKUP(99^99,--(0&amp;MID(G95,MIN(FIND({0,1,2,3,4,5,6,7,8,9},G95&amp;1234567890)),ROW(INDIRECT("1:"&amp;LEN(G95)+1)))))</f>
        <v>0</v>
      </c>
    </row>
    <row r="96" spans="1:16" x14ac:dyDescent="0.2">
      <c r="A96" s="148" t="s">
        <v>179</v>
      </c>
      <c r="B96" s="5">
        <v>47</v>
      </c>
      <c r="C96" s="5">
        <v>4.5</v>
      </c>
      <c r="D96" s="5">
        <v>6</v>
      </c>
      <c r="E96" s="5" t="s">
        <v>523</v>
      </c>
      <c r="F96" s="5" t="s">
        <v>539</v>
      </c>
      <c r="G96" s="5">
        <v>0.01</v>
      </c>
      <c r="H96" s="5" t="s">
        <v>770</v>
      </c>
      <c r="I96" s="148" t="s">
        <v>173</v>
      </c>
      <c r="J96" s="5" t="s">
        <v>771</v>
      </c>
      <c r="K96" s="5" t="s">
        <v>531</v>
      </c>
      <c r="M96" s="5" t="str">
        <f t="shared" ca="1" si="2"/>
        <v>I</v>
      </c>
      <c r="N96" s="5">
        <f ca="1">LOOKUP(99^99,--(0&amp;MID(C96,MIN(FIND({0,1,2,3,4,5,6,7,8,9},C96&amp;1234567890)),ROW(INDIRECT("1:"&amp;LEN(C96)+1)))))</f>
        <v>4.5</v>
      </c>
      <c r="O96" s="5">
        <f t="shared" ca="1" si="3"/>
        <v>0.01</v>
      </c>
      <c r="P96" s="5">
        <f ca="1">LOOKUP(99^99,--(0&amp;MID(G96,MIN(FIND({0,1,2,3,4,5,6,7,8,9},G96&amp;1234567890)),ROW(INDIRECT("1:"&amp;LEN(G96)+1)))))</f>
        <v>0.01</v>
      </c>
    </row>
    <row r="97" spans="1:16" x14ac:dyDescent="0.2">
      <c r="A97" s="148" t="s">
        <v>179</v>
      </c>
      <c r="B97" s="5">
        <v>47</v>
      </c>
      <c r="C97" s="5">
        <v>3.9</v>
      </c>
      <c r="D97" s="5">
        <v>6</v>
      </c>
      <c r="E97" s="5" t="s">
        <v>523</v>
      </c>
      <c r="F97" s="5" t="s">
        <v>539</v>
      </c>
      <c r="G97" s="5" t="s">
        <v>546</v>
      </c>
      <c r="H97" s="5" t="s">
        <v>582</v>
      </c>
      <c r="I97" s="148" t="s">
        <v>224</v>
      </c>
      <c r="J97" s="5" t="s">
        <v>772</v>
      </c>
      <c r="K97" s="5" t="s">
        <v>773</v>
      </c>
      <c r="M97" s="5" t="str">
        <f t="shared" ca="1" si="2"/>
        <v>I</v>
      </c>
      <c r="N97" s="5">
        <f ca="1">LOOKUP(99^99,--(0&amp;MID(C97,MIN(FIND({0,1,2,3,4,5,6,7,8,9},C97&amp;1234567890)),ROW(INDIRECT("1:"&amp;LEN(C97)+1)))))</f>
        <v>3.9</v>
      </c>
      <c r="O97" s="5">
        <f t="shared" ca="1" si="3"/>
        <v>0</v>
      </c>
      <c r="P97" s="5">
        <f ca="1">LOOKUP(99^99,--(0&amp;MID(G97,MIN(FIND({0,1,2,3,4,5,6,7,8,9},G97&amp;1234567890)),ROW(INDIRECT("1:"&amp;LEN(G97)+1)))))</f>
        <v>0</v>
      </c>
    </row>
    <row r="98" spans="1:16" x14ac:dyDescent="0.2">
      <c r="A98" s="148" t="s">
        <v>227</v>
      </c>
      <c r="B98" s="5">
        <v>47</v>
      </c>
      <c r="C98" s="5">
        <v>2.85</v>
      </c>
      <c r="D98" s="5">
        <v>6</v>
      </c>
      <c r="E98" s="5" t="s">
        <v>523</v>
      </c>
      <c r="F98" s="5" t="s">
        <v>533</v>
      </c>
      <c r="G98" s="5" t="s">
        <v>546</v>
      </c>
      <c r="H98" s="5" t="s">
        <v>774</v>
      </c>
      <c r="I98" s="148" t="s">
        <v>209</v>
      </c>
      <c r="J98" s="5" t="s">
        <v>775</v>
      </c>
      <c r="K98" s="5" t="s">
        <v>566</v>
      </c>
      <c r="M98" s="5" t="str">
        <f t="shared" ca="1" si="2"/>
        <v>I</v>
      </c>
      <c r="N98" s="5">
        <f ca="1">LOOKUP(99^99,--(0&amp;MID(C98,MIN(FIND({0,1,2,3,4,5,6,7,8,9},C98&amp;1234567890)),ROW(INDIRECT("1:"&amp;LEN(C98)+1)))))</f>
        <v>2.85</v>
      </c>
      <c r="O98" s="5">
        <f t="shared" ca="1" si="3"/>
        <v>0</v>
      </c>
      <c r="P98" s="5">
        <f ca="1">LOOKUP(99^99,--(0&amp;MID(G98,MIN(FIND({0,1,2,3,4,5,6,7,8,9},G98&amp;1234567890)),ROW(INDIRECT("1:"&amp;LEN(G98)+1)))))</f>
        <v>0</v>
      </c>
    </row>
    <row r="99" spans="1:16" x14ac:dyDescent="0.2">
      <c r="A99" s="148" t="s">
        <v>228</v>
      </c>
      <c r="B99" s="5">
        <v>47</v>
      </c>
      <c r="C99" s="5">
        <v>13.59</v>
      </c>
      <c r="D99" s="5">
        <v>9</v>
      </c>
      <c r="E99" s="5" t="s">
        <v>523</v>
      </c>
      <c r="F99" s="5" t="s">
        <v>539</v>
      </c>
      <c r="G99" s="5" t="s">
        <v>546</v>
      </c>
      <c r="H99" s="5" t="s">
        <v>567</v>
      </c>
      <c r="I99" s="148" t="s">
        <v>215</v>
      </c>
      <c r="J99" s="5" t="s">
        <v>776</v>
      </c>
      <c r="K99" s="5" t="s">
        <v>762</v>
      </c>
      <c r="M99" s="5" t="str">
        <f t="shared" ca="1" si="2"/>
        <v>II</v>
      </c>
      <c r="N99" s="5">
        <f ca="1">LOOKUP(99^99,--(0&amp;MID(C99,MIN(FIND({0,1,2,3,4,5,6,7,8,9},C99&amp;1234567890)),ROW(INDIRECT("1:"&amp;LEN(C99)+1)))))</f>
        <v>13.59</v>
      </c>
      <c r="O99" s="5">
        <f t="shared" ca="1" si="3"/>
        <v>0</v>
      </c>
      <c r="P99" s="5">
        <f ca="1">LOOKUP(99^99,--(0&amp;MID(G99,MIN(FIND({0,1,2,3,4,5,6,7,8,9},G99&amp;1234567890)),ROW(INDIRECT("1:"&amp;LEN(G99)+1)))))</f>
        <v>0</v>
      </c>
    </row>
    <row r="100" spans="1:16" x14ac:dyDescent="0.2">
      <c r="A100" s="148" t="s">
        <v>198</v>
      </c>
      <c r="B100" s="5">
        <v>47</v>
      </c>
      <c r="C100" s="5">
        <v>4.91</v>
      </c>
      <c r="D100" s="5">
        <v>6</v>
      </c>
      <c r="E100" s="5" t="s">
        <v>607</v>
      </c>
      <c r="F100" s="5" t="s">
        <v>603</v>
      </c>
      <c r="G100" s="5">
        <v>0.9</v>
      </c>
      <c r="H100" s="5" t="s">
        <v>777</v>
      </c>
      <c r="I100" s="148" t="s">
        <v>209</v>
      </c>
      <c r="J100" s="5" t="s">
        <v>778</v>
      </c>
      <c r="K100" s="5" t="s">
        <v>779</v>
      </c>
      <c r="M100" s="5" t="str">
        <f t="shared" ca="1" si="2"/>
        <v>I</v>
      </c>
      <c r="N100" s="5">
        <f ca="1">LOOKUP(99^99,--(0&amp;MID(C100,MIN(FIND({0,1,2,3,4,5,6,7,8,9},C100&amp;1234567890)),ROW(INDIRECT("1:"&amp;LEN(C100)+1)))))</f>
        <v>4.91</v>
      </c>
      <c r="O100" s="5">
        <f t="shared" ca="1" si="3"/>
        <v>0.9</v>
      </c>
      <c r="P100" s="5">
        <f ca="1">LOOKUP(99^99,--(0&amp;MID(G100,MIN(FIND({0,1,2,3,4,5,6,7,8,9},G100&amp;1234567890)),ROW(INDIRECT("1:"&amp;LEN(G100)+1)))))</f>
        <v>0.9</v>
      </c>
    </row>
    <row r="101" spans="1:16" x14ac:dyDescent="0.2">
      <c r="A101" s="148" t="s">
        <v>212</v>
      </c>
      <c r="B101" s="5">
        <v>47</v>
      </c>
      <c r="C101" s="5">
        <v>1500</v>
      </c>
      <c r="D101" s="5">
        <v>9</v>
      </c>
      <c r="E101" s="5" t="s">
        <v>560</v>
      </c>
      <c r="F101" s="5" t="s">
        <v>561</v>
      </c>
      <c r="G101" s="5" t="s">
        <v>522</v>
      </c>
      <c r="H101" s="5" t="s">
        <v>597</v>
      </c>
      <c r="I101" s="148" t="s">
        <v>224</v>
      </c>
      <c r="J101" s="5" t="s">
        <v>780</v>
      </c>
      <c r="K101" s="5" t="s">
        <v>587</v>
      </c>
      <c r="M101" s="5" t="str">
        <f t="shared" si="2"/>
        <v>IV</v>
      </c>
      <c r="N101" s="5">
        <f ca="1">LOOKUP(99^99,--(0&amp;MID(C101,MIN(FIND({0,1,2,3,4,5,6,7,8,9},C101&amp;1234567890)),ROW(INDIRECT("1:"&amp;LEN(C101)+1)))))</f>
        <v>1500</v>
      </c>
      <c r="O101" s="5">
        <f t="shared" ca="1" si="3"/>
        <v>1500</v>
      </c>
      <c r="P101" s="5">
        <f ca="1">LOOKUP(99^99,--(0&amp;MID(G101,MIN(FIND({0,1,2,3,4,5,6,7,8,9},G101&amp;1234567890)),ROW(INDIRECT("1:"&amp;LEN(G101)+1)))))</f>
        <v>0</v>
      </c>
    </row>
    <row r="102" spans="1:16" x14ac:dyDescent="0.2">
      <c r="A102" s="148" t="s">
        <v>229</v>
      </c>
      <c r="B102" s="5">
        <v>47</v>
      </c>
      <c r="C102" s="5">
        <v>6.4</v>
      </c>
      <c r="D102" s="5">
        <v>7</v>
      </c>
      <c r="E102" s="5" t="s">
        <v>523</v>
      </c>
      <c r="F102" s="5" t="s">
        <v>539</v>
      </c>
      <c r="G102" s="5" t="s">
        <v>546</v>
      </c>
      <c r="H102" s="5" t="s">
        <v>781</v>
      </c>
      <c r="I102" s="148" t="s">
        <v>178</v>
      </c>
      <c r="J102" s="5" t="s">
        <v>782</v>
      </c>
      <c r="K102" s="5" t="s">
        <v>544</v>
      </c>
      <c r="M102" s="5" t="str">
        <f t="shared" ca="1" si="2"/>
        <v>II</v>
      </c>
      <c r="N102" s="5">
        <f ca="1">LOOKUP(99^99,--(0&amp;MID(C102,MIN(FIND({0,1,2,3,4,5,6,7,8,9},C102&amp;1234567890)),ROW(INDIRECT("1:"&amp;LEN(C102)+1)))))</f>
        <v>6.4</v>
      </c>
      <c r="O102" s="5">
        <f t="shared" ca="1" si="3"/>
        <v>0</v>
      </c>
      <c r="P102" s="5">
        <f ca="1">LOOKUP(99^99,--(0&amp;MID(G102,MIN(FIND({0,1,2,3,4,5,6,7,8,9},G102&amp;1234567890)),ROW(INDIRECT("1:"&amp;LEN(G102)+1)))))</f>
        <v>0</v>
      </c>
    </row>
    <row r="103" spans="1:16" x14ac:dyDescent="0.2">
      <c r="A103" s="148" t="s">
        <v>219</v>
      </c>
      <c r="B103" s="5">
        <v>47</v>
      </c>
      <c r="C103" s="5">
        <v>3.6</v>
      </c>
      <c r="D103" s="5">
        <v>6</v>
      </c>
      <c r="E103" s="5" t="s">
        <v>523</v>
      </c>
      <c r="F103" s="5" t="s">
        <v>783</v>
      </c>
      <c r="G103" s="5">
        <v>0.18</v>
      </c>
      <c r="H103" s="5" t="s">
        <v>554</v>
      </c>
      <c r="I103" s="148" t="s">
        <v>178</v>
      </c>
      <c r="J103" s="5" t="s">
        <v>784</v>
      </c>
      <c r="K103" s="5" t="s">
        <v>574</v>
      </c>
      <c r="M103" s="5" t="str">
        <f t="shared" ca="1" si="2"/>
        <v>I</v>
      </c>
      <c r="N103" s="5">
        <f ca="1">LOOKUP(99^99,--(0&amp;MID(C103,MIN(FIND({0,1,2,3,4,5,6,7,8,9},C103&amp;1234567890)),ROW(INDIRECT("1:"&amp;LEN(C103)+1)))))</f>
        <v>3.6</v>
      </c>
      <c r="O103" s="5">
        <f t="shared" ca="1" si="3"/>
        <v>0.18</v>
      </c>
      <c r="P103" s="5">
        <f ca="1">LOOKUP(99^99,--(0&amp;MID(G103,MIN(FIND({0,1,2,3,4,5,6,7,8,9},G103&amp;1234567890)),ROW(INDIRECT("1:"&amp;LEN(G103)+1)))))</f>
        <v>0.18</v>
      </c>
    </row>
    <row r="104" spans="1:16" x14ac:dyDescent="0.2">
      <c r="A104" s="148" t="s">
        <v>229</v>
      </c>
      <c r="B104" s="5">
        <v>47</v>
      </c>
      <c r="C104" s="5">
        <v>4.59</v>
      </c>
      <c r="D104" s="5">
        <v>6</v>
      </c>
      <c r="E104" s="5" t="s">
        <v>523</v>
      </c>
      <c r="F104" s="5" t="s">
        <v>563</v>
      </c>
      <c r="G104" s="5">
        <v>7.95</v>
      </c>
      <c r="H104" s="5" t="s">
        <v>785</v>
      </c>
      <c r="I104" s="148" t="s">
        <v>317</v>
      </c>
      <c r="J104" s="5" t="s">
        <v>786</v>
      </c>
      <c r="K104" s="5" t="s">
        <v>574</v>
      </c>
      <c r="M104" s="5" t="str">
        <f t="shared" ca="1" si="2"/>
        <v>I</v>
      </c>
      <c r="N104" s="5">
        <f ca="1">LOOKUP(99^99,--(0&amp;MID(C104,MIN(FIND({0,1,2,3,4,5,6,7,8,9},C104&amp;1234567890)),ROW(INDIRECT("1:"&amp;LEN(C104)+1)))))</f>
        <v>4.59</v>
      </c>
      <c r="O104" s="5">
        <f t="shared" ca="1" si="3"/>
        <v>7.95</v>
      </c>
      <c r="P104" s="5">
        <f ca="1">LOOKUP(99^99,--(0&amp;MID(G104,MIN(FIND({0,1,2,3,4,5,6,7,8,9},G104&amp;1234567890)),ROW(INDIRECT("1:"&amp;LEN(G104)+1)))))</f>
        <v>7.95</v>
      </c>
    </row>
    <row r="105" spans="1:16" x14ac:dyDescent="0.2">
      <c r="A105" s="148" t="s">
        <v>174</v>
      </c>
      <c r="B105" s="5">
        <v>47</v>
      </c>
      <c r="C105" s="5">
        <v>2.77</v>
      </c>
      <c r="D105" s="5">
        <v>6</v>
      </c>
      <c r="E105" s="5" t="s">
        <v>523</v>
      </c>
      <c r="F105" s="5" t="s">
        <v>539</v>
      </c>
      <c r="G105" s="5" t="s">
        <v>527</v>
      </c>
      <c r="H105" s="5" t="s">
        <v>540</v>
      </c>
      <c r="I105" s="148" t="s">
        <v>182</v>
      </c>
      <c r="J105" s="5" t="s">
        <v>787</v>
      </c>
      <c r="K105" s="5" t="s">
        <v>544</v>
      </c>
      <c r="M105" s="5" t="str">
        <f t="shared" ca="1" si="2"/>
        <v>I</v>
      </c>
      <c r="N105" s="5">
        <f ca="1">LOOKUP(99^99,--(0&amp;MID(C105,MIN(FIND({0,1,2,3,4,5,6,7,8,9},C105&amp;1234567890)),ROW(INDIRECT("1:"&amp;LEN(C105)+1)))))</f>
        <v>2.77</v>
      </c>
      <c r="O105" s="5" t="str">
        <f t="shared" ca="1" si="3"/>
        <v>no data</v>
      </c>
      <c r="P105" s="5">
        <f ca="1">LOOKUP(99^99,--(0&amp;MID(G105,MIN(FIND({0,1,2,3,4,5,6,7,8,9},G105&amp;1234567890)),ROW(INDIRECT("1:"&amp;LEN(G105)+1)))))</f>
        <v>0</v>
      </c>
    </row>
    <row r="106" spans="1:16" x14ac:dyDescent="0.2">
      <c r="A106" s="148" t="s">
        <v>230</v>
      </c>
      <c r="B106" s="5">
        <v>48</v>
      </c>
      <c r="C106" s="5">
        <v>3</v>
      </c>
      <c r="D106" s="5">
        <v>6</v>
      </c>
      <c r="E106" s="5" t="s">
        <v>523</v>
      </c>
      <c r="F106" s="5" t="s">
        <v>563</v>
      </c>
      <c r="G106" s="5">
        <v>0.56000000000000005</v>
      </c>
      <c r="H106" s="5" t="s">
        <v>788</v>
      </c>
      <c r="I106" s="148" t="s">
        <v>248</v>
      </c>
      <c r="J106" s="5" t="s">
        <v>789</v>
      </c>
      <c r="K106" s="5" t="s">
        <v>610</v>
      </c>
      <c r="M106" s="5" t="str">
        <f t="shared" ca="1" si="2"/>
        <v>I</v>
      </c>
      <c r="N106" s="5">
        <f ca="1">LOOKUP(99^99,--(0&amp;MID(C106,MIN(FIND({0,1,2,3,4,5,6,7,8,9},C106&amp;1234567890)),ROW(INDIRECT("1:"&amp;LEN(C106)+1)))))</f>
        <v>3</v>
      </c>
      <c r="O106" s="5">
        <f t="shared" ca="1" si="3"/>
        <v>0.56000000000000005</v>
      </c>
      <c r="P106" s="5">
        <f ca="1">LOOKUP(99^99,--(0&amp;MID(G106,MIN(FIND({0,1,2,3,4,5,6,7,8,9},G106&amp;1234567890)),ROW(INDIRECT("1:"&amp;LEN(G106)+1)))))</f>
        <v>0.56000000000000005</v>
      </c>
    </row>
    <row r="107" spans="1:16" x14ac:dyDescent="0.2">
      <c r="A107" s="148" t="s">
        <v>231</v>
      </c>
      <c r="B107" s="5">
        <v>48</v>
      </c>
      <c r="C107" s="5">
        <v>3.6</v>
      </c>
      <c r="D107" s="5">
        <v>6</v>
      </c>
      <c r="E107" s="5" t="s">
        <v>523</v>
      </c>
      <c r="F107" s="5" t="s">
        <v>790</v>
      </c>
      <c r="G107" s="5">
        <v>1.5</v>
      </c>
      <c r="H107" s="5" t="s">
        <v>791</v>
      </c>
      <c r="I107" s="148" t="s">
        <v>209</v>
      </c>
      <c r="J107" s="5" t="s">
        <v>792</v>
      </c>
      <c r="K107" s="5" t="s">
        <v>610</v>
      </c>
      <c r="M107" s="5" t="str">
        <f t="shared" ca="1" si="2"/>
        <v>I</v>
      </c>
      <c r="N107" s="5">
        <f ca="1">LOOKUP(99^99,--(0&amp;MID(C107,MIN(FIND({0,1,2,3,4,5,6,7,8,9},C107&amp;1234567890)),ROW(INDIRECT("1:"&amp;LEN(C107)+1)))))</f>
        <v>3.6</v>
      </c>
      <c r="O107" s="5">
        <f t="shared" ca="1" si="3"/>
        <v>1.5</v>
      </c>
      <c r="P107" s="5">
        <f ca="1">LOOKUP(99^99,--(0&amp;MID(G107,MIN(FIND({0,1,2,3,4,5,6,7,8,9},G107&amp;1234567890)),ROW(INDIRECT("1:"&amp;LEN(G107)+1)))))</f>
        <v>1.5</v>
      </c>
    </row>
    <row r="108" spans="1:16" x14ac:dyDescent="0.2">
      <c r="A108" s="148" t="s">
        <v>217</v>
      </c>
      <c r="B108" s="5">
        <v>48</v>
      </c>
      <c r="C108" s="5">
        <v>2.8</v>
      </c>
      <c r="D108" s="5">
        <v>6</v>
      </c>
      <c r="E108" s="5" t="s">
        <v>523</v>
      </c>
      <c r="F108" s="5" t="s">
        <v>533</v>
      </c>
      <c r="G108" s="5" t="s">
        <v>522</v>
      </c>
      <c r="H108" s="5" t="s">
        <v>522</v>
      </c>
      <c r="I108" s="148" t="s">
        <v>262</v>
      </c>
      <c r="J108" s="5" t="s">
        <v>793</v>
      </c>
      <c r="K108" s="5" t="s">
        <v>794</v>
      </c>
      <c r="M108" s="5" t="str">
        <f t="shared" ca="1" si="2"/>
        <v>I</v>
      </c>
      <c r="N108" s="5">
        <f ca="1">LOOKUP(99^99,--(0&amp;MID(C108,MIN(FIND({0,1,2,3,4,5,6,7,8,9},C108&amp;1234567890)),ROW(INDIRECT("1:"&amp;LEN(C108)+1)))))</f>
        <v>2.8</v>
      </c>
      <c r="O108" s="5" t="str">
        <f t="shared" si="3"/>
        <v>No data</v>
      </c>
      <c r="P108" s="5">
        <f ca="1">LOOKUP(99^99,--(0&amp;MID(G108,MIN(FIND({0,1,2,3,4,5,6,7,8,9},G108&amp;1234567890)),ROW(INDIRECT("1:"&amp;LEN(G108)+1)))))</f>
        <v>0</v>
      </c>
    </row>
    <row r="109" spans="1:16" x14ac:dyDescent="0.2">
      <c r="A109" s="148" t="s">
        <v>174</v>
      </c>
      <c r="B109" s="5">
        <v>48</v>
      </c>
      <c r="C109" s="5">
        <v>7.4</v>
      </c>
      <c r="D109" s="5">
        <v>6</v>
      </c>
      <c r="E109" s="5" t="s">
        <v>523</v>
      </c>
      <c r="F109" s="5" t="s">
        <v>533</v>
      </c>
      <c r="G109" s="5" t="s">
        <v>527</v>
      </c>
      <c r="H109" s="5" t="s">
        <v>540</v>
      </c>
      <c r="I109" s="148" t="s">
        <v>182</v>
      </c>
      <c r="J109" s="5" t="s">
        <v>795</v>
      </c>
      <c r="K109" s="5" t="s">
        <v>653</v>
      </c>
      <c r="M109" s="5" t="str">
        <f t="shared" ca="1" si="2"/>
        <v>I</v>
      </c>
      <c r="N109" s="5">
        <f ca="1">LOOKUP(99^99,--(0&amp;MID(C109,MIN(FIND({0,1,2,3,4,5,6,7,8,9},C109&amp;1234567890)),ROW(INDIRECT("1:"&amp;LEN(C109)+1)))))</f>
        <v>7.4</v>
      </c>
      <c r="O109" s="5" t="str">
        <f t="shared" ca="1" si="3"/>
        <v>no data</v>
      </c>
      <c r="P109" s="5">
        <f ca="1">LOOKUP(99^99,--(0&amp;MID(G109,MIN(FIND({0,1,2,3,4,5,6,7,8,9},G109&amp;1234567890)),ROW(INDIRECT("1:"&amp;LEN(G109)+1)))))</f>
        <v>0</v>
      </c>
    </row>
    <row r="110" spans="1:16" x14ac:dyDescent="0.2">
      <c r="A110" s="148" t="s">
        <v>223</v>
      </c>
      <c r="B110" s="5">
        <v>48</v>
      </c>
      <c r="C110" s="5">
        <v>5.2</v>
      </c>
      <c r="D110" s="5">
        <v>5</v>
      </c>
      <c r="E110" s="5" t="s">
        <v>523</v>
      </c>
      <c r="F110" s="5" t="s">
        <v>796</v>
      </c>
      <c r="G110" s="5" t="s">
        <v>546</v>
      </c>
      <c r="H110" s="5" t="s">
        <v>797</v>
      </c>
      <c r="I110" s="148" t="s">
        <v>228</v>
      </c>
      <c r="J110" s="5" t="s">
        <v>798</v>
      </c>
      <c r="K110" s="5" t="s">
        <v>526</v>
      </c>
      <c r="M110" s="5" t="str">
        <f t="shared" ca="1" si="2"/>
        <v>I</v>
      </c>
      <c r="N110" s="5">
        <f ca="1">LOOKUP(99^99,--(0&amp;MID(C110,MIN(FIND({0,1,2,3,4,5,6,7,8,9},C110&amp;1234567890)),ROW(INDIRECT("1:"&amp;LEN(C110)+1)))))</f>
        <v>5.2</v>
      </c>
      <c r="O110" s="5">
        <f t="shared" ca="1" si="3"/>
        <v>0</v>
      </c>
      <c r="P110" s="5">
        <f ca="1">LOOKUP(99^99,--(0&amp;MID(G110,MIN(FIND({0,1,2,3,4,5,6,7,8,9},G110&amp;1234567890)),ROW(INDIRECT("1:"&amp;LEN(G110)+1)))))</f>
        <v>0</v>
      </c>
    </row>
    <row r="111" spans="1:16" x14ac:dyDescent="0.2">
      <c r="A111" s="148" t="s">
        <v>219</v>
      </c>
      <c r="B111" s="5">
        <v>48</v>
      </c>
      <c r="C111" s="5">
        <v>4.3</v>
      </c>
      <c r="D111" s="5">
        <v>6</v>
      </c>
      <c r="E111" s="5" t="s">
        <v>523</v>
      </c>
      <c r="F111" s="5" t="s">
        <v>646</v>
      </c>
      <c r="G111" s="5" t="s">
        <v>799</v>
      </c>
      <c r="H111" s="5" t="s">
        <v>800</v>
      </c>
      <c r="I111" s="148" t="s">
        <v>173</v>
      </c>
      <c r="J111" s="5" t="s">
        <v>801</v>
      </c>
      <c r="K111" s="5" t="s">
        <v>610</v>
      </c>
      <c r="M111" s="5" t="str">
        <f t="shared" ca="1" si="2"/>
        <v>I</v>
      </c>
      <c r="N111" s="5">
        <f ca="1">LOOKUP(99^99,--(0&amp;MID(C111,MIN(FIND({0,1,2,3,4,5,6,7,8,9},C111&amp;1234567890)),ROW(INDIRECT("1:"&amp;LEN(C111)+1)))))</f>
        <v>4.3</v>
      </c>
      <c r="O111" s="5">
        <f t="shared" ca="1" si="3"/>
        <v>0</v>
      </c>
      <c r="P111" s="5">
        <f ca="1">LOOKUP(99^99,--(0&amp;MID(G111,MIN(FIND({0,1,2,3,4,5,6,7,8,9},G111&amp;1234567890)),ROW(INDIRECT("1:"&amp;LEN(G111)+1)))))</f>
        <v>0</v>
      </c>
    </row>
    <row r="112" spans="1:16" x14ac:dyDescent="0.2">
      <c r="A112" s="148" t="s">
        <v>204</v>
      </c>
      <c r="B112" s="5">
        <v>48</v>
      </c>
      <c r="C112" s="5">
        <v>3.86</v>
      </c>
      <c r="D112" s="5">
        <v>6</v>
      </c>
      <c r="E112" s="5" t="s">
        <v>523</v>
      </c>
      <c r="F112" s="5" t="s">
        <v>533</v>
      </c>
      <c r="G112" s="5" t="s">
        <v>799</v>
      </c>
      <c r="H112" s="5" t="s">
        <v>547</v>
      </c>
      <c r="I112" s="148" t="s">
        <v>178</v>
      </c>
      <c r="J112" s="5" t="s">
        <v>802</v>
      </c>
      <c r="K112" s="5" t="s">
        <v>634</v>
      </c>
      <c r="M112" s="5" t="str">
        <f t="shared" ca="1" si="2"/>
        <v>I</v>
      </c>
      <c r="N112" s="5">
        <f ca="1">LOOKUP(99^99,--(0&amp;MID(C112,MIN(FIND({0,1,2,3,4,5,6,7,8,9},C112&amp;1234567890)),ROW(INDIRECT("1:"&amp;LEN(C112)+1)))))</f>
        <v>3.86</v>
      </c>
      <c r="O112" s="5">
        <f t="shared" ca="1" si="3"/>
        <v>0</v>
      </c>
      <c r="P112" s="5">
        <f ca="1">LOOKUP(99^99,--(0&amp;MID(G112,MIN(FIND({0,1,2,3,4,5,6,7,8,9},G112&amp;1234567890)),ROW(INDIRECT("1:"&amp;LEN(G112)+1)))))</f>
        <v>0</v>
      </c>
    </row>
    <row r="113" spans="1:16" x14ac:dyDescent="0.2">
      <c r="A113" s="148" t="s">
        <v>232</v>
      </c>
      <c r="B113" s="5">
        <v>48</v>
      </c>
      <c r="C113" s="5">
        <v>2.6</v>
      </c>
      <c r="D113" s="5">
        <v>6</v>
      </c>
      <c r="E113" s="5" t="s">
        <v>523</v>
      </c>
      <c r="F113" s="5" t="s">
        <v>533</v>
      </c>
      <c r="G113" s="5">
        <v>0.2</v>
      </c>
      <c r="H113" s="5" t="s">
        <v>561</v>
      </c>
      <c r="I113" s="148" t="s">
        <v>178</v>
      </c>
      <c r="J113" s="5" t="s">
        <v>803</v>
      </c>
      <c r="K113" s="5" t="s">
        <v>531</v>
      </c>
      <c r="M113" s="5" t="str">
        <f t="shared" ca="1" si="2"/>
        <v>I</v>
      </c>
      <c r="N113" s="5">
        <f ca="1">LOOKUP(99^99,--(0&amp;MID(C113,MIN(FIND({0,1,2,3,4,5,6,7,8,9},C113&amp;1234567890)),ROW(INDIRECT("1:"&amp;LEN(C113)+1)))))</f>
        <v>2.6</v>
      </c>
      <c r="O113" s="5">
        <f t="shared" ca="1" si="3"/>
        <v>0.2</v>
      </c>
      <c r="P113" s="5">
        <f ca="1">LOOKUP(99^99,--(0&amp;MID(G113,MIN(FIND({0,1,2,3,4,5,6,7,8,9},G113&amp;1234567890)),ROW(INDIRECT("1:"&amp;LEN(G113)+1)))))</f>
        <v>0.2</v>
      </c>
    </row>
    <row r="114" spans="1:16" x14ac:dyDescent="0.2">
      <c r="A114" s="148" t="s">
        <v>219</v>
      </c>
      <c r="B114" s="5">
        <v>48</v>
      </c>
      <c r="C114" s="5">
        <v>3.5</v>
      </c>
      <c r="D114" s="5">
        <v>6</v>
      </c>
      <c r="E114" s="5" t="s">
        <v>523</v>
      </c>
      <c r="F114" s="5" t="s">
        <v>539</v>
      </c>
      <c r="G114" s="5" t="s">
        <v>522</v>
      </c>
      <c r="H114" s="5" t="s">
        <v>540</v>
      </c>
      <c r="I114" s="148" t="s">
        <v>204</v>
      </c>
      <c r="J114" s="5" t="s">
        <v>804</v>
      </c>
      <c r="K114" s="5" t="s">
        <v>805</v>
      </c>
      <c r="M114" s="5" t="str">
        <f t="shared" ca="1" si="2"/>
        <v>I</v>
      </c>
      <c r="N114" s="5">
        <f ca="1">LOOKUP(99^99,--(0&amp;MID(C114,MIN(FIND({0,1,2,3,4,5,6,7,8,9},C114&amp;1234567890)),ROW(INDIRECT("1:"&amp;LEN(C114)+1)))))</f>
        <v>3.5</v>
      </c>
      <c r="O114" s="5" t="str">
        <f t="shared" si="3"/>
        <v>No data</v>
      </c>
      <c r="P114" s="5">
        <f ca="1">LOOKUP(99^99,--(0&amp;MID(G114,MIN(FIND({0,1,2,3,4,5,6,7,8,9},G114&amp;1234567890)),ROW(INDIRECT("1:"&amp;LEN(G114)+1)))))</f>
        <v>0</v>
      </c>
    </row>
    <row r="115" spans="1:16" x14ac:dyDescent="0.2">
      <c r="A115" s="148" t="s">
        <v>233</v>
      </c>
      <c r="B115" s="5">
        <v>48</v>
      </c>
      <c r="C115" s="5">
        <v>4.8</v>
      </c>
      <c r="D115" s="5">
        <v>10</v>
      </c>
      <c r="E115" s="5" t="s">
        <v>806</v>
      </c>
      <c r="F115" s="5" t="s">
        <v>533</v>
      </c>
      <c r="G115" s="5" t="s">
        <v>557</v>
      </c>
      <c r="H115" s="5" t="s">
        <v>807</v>
      </c>
      <c r="I115" s="148" t="s">
        <v>173</v>
      </c>
      <c r="J115" s="5" t="s">
        <v>808</v>
      </c>
      <c r="K115" s="5" t="s">
        <v>809</v>
      </c>
      <c r="M115" s="5" t="str">
        <f t="shared" si="2"/>
        <v>Uncat</v>
      </c>
      <c r="N115" s="5">
        <f ca="1">LOOKUP(99^99,--(0&amp;MID(C115,MIN(FIND({0,1,2,3,4,5,6,7,8,9},C115&amp;1234567890)),ROW(INDIRECT("1:"&amp;LEN(C115)+1)))))</f>
        <v>4.8</v>
      </c>
      <c r="O115" s="5">
        <f t="shared" ca="1" si="3"/>
        <v>0.1</v>
      </c>
      <c r="P115" s="5">
        <f ca="1">LOOKUP(99^99,--(0&amp;MID(G115,MIN(FIND({0,1,2,3,4,5,6,7,8,9},G115&amp;1234567890)),ROW(INDIRECT("1:"&amp;LEN(G115)+1)))))</f>
        <v>0.1</v>
      </c>
    </row>
    <row r="116" spans="1:16" x14ac:dyDescent="0.2">
      <c r="A116" s="148" t="s">
        <v>234</v>
      </c>
      <c r="B116" s="5">
        <v>48</v>
      </c>
      <c r="C116" s="5">
        <v>60</v>
      </c>
      <c r="D116" s="5">
        <v>7</v>
      </c>
      <c r="E116" s="5" t="s">
        <v>523</v>
      </c>
      <c r="F116" s="5" t="s">
        <v>810</v>
      </c>
      <c r="G116" s="5" t="s">
        <v>522</v>
      </c>
      <c r="H116" s="5" t="s">
        <v>597</v>
      </c>
      <c r="I116" s="148" t="s">
        <v>271</v>
      </c>
      <c r="J116" s="5" t="s">
        <v>811</v>
      </c>
      <c r="K116" s="5" t="s">
        <v>653</v>
      </c>
      <c r="M116" s="5" t="str">
        <f t="shared" ca="1" si="2"/>
        <v>II</v>
      </c>
      <c r="N116" s="5">
        <f ca="1">LOOKUP(99^99,--(0&amp;MID(C116,MIN(FIND({0,1,2,3,4,5,6,7,8,9},C116&amp;1234567890)),ROW(INDIRECT("1:"&amp;LEN(C116)+1)))))</f>
        <v>60</v>
      </c>
      <c r="O116" s="5">
        <f t="shared" ca="1" si="3"/>
        <v>60</v>
      </c>
      <c r="P116" s="5">
        <f ca="1">LOOKUP(99^99,--(0&amp;MID(G116,MIN(FIND({0,1,2,3,4,5,6,7,8,9},G116&amp;1234567890)),ROW(INDIRECT("1:"&amp;LEN(G116)+1)))))</f>
        <v>0</v>
      </c>
    </row>
    <row r="117" spans="1:16" x14ac:dyDescent="0.2">
      <c r="A117" s="148" t="s">
        <v>235</v>
      </c>
      <c r="B117" s="5">
        <v>48</v>
      </c>
      <c r="C117" s="5">
        <v>5.6</v>
      </c>
      <c r="D117" s="5" t="s">
        <v>812</v>
      </c>
      <c r="E117" s="5" t="s">
        <v>523</v>
      </c>
      <c r="F117" s="5" t="s">
        <v>533</v>
      </c>
      <c r="G117" s="5" t="s">
        <v>527</v>
      </c>
      <c r="H117" s="5" t="s">
        <v>561</v>
      </c>
      <c r="I117" s="148" t="s">
        <v>317</v>
      </c>
      <c r="J117" s="5" t="s">
        <v>813</v>
      </c>
      <c r="K117" s="5" t="s">
        <v>544</v>
      </c>
      <c r="M117" s="5" t="str">
        <f t="shared" ca="1" si="2"/>
        <v>II</v>
      </c>
      <c r="N117" s="5">
        <f ca="1">LOOKUP(99^99,--(0&amp;MID(C117,MIN(FIND({0,1,2,3,4,5,6,7,8,9},C117&amp;1234567890)),ROW(INDIRECT("1:"&amp;LEN(C117)+1)))))</f>
        <v>5.6</v>
      </c>
      <c r="O117" s="5" t="str">
        <f t="shared" ca="1" si="3"/>
        <v>no data</v>
      </c>
      <c r="P117" s="5">
        <f ca="1">LOOKUP(99^99,--(0&amp;MID(G117,MIN(FIND({0,1,2,3,4,5,6,7,8,9},G117&amp;1234567890)),ROW(INDIRECT("1:"&amp;LEN(G117)+1)))))</f>
        <v>0</v>
      </c>
    </row>
    <row r="118" spans="1:16" x14ac:dyDescent="0.2">
      <c r="A118" s="148" t="s">
        <v>236</v>
      </c>
      <c r="B118" s="5">
        <v>48</v>
      </c>
      <c r="C118" s="5">
        <v>6.6</v>
      </c>
      <c r="D118" s="5">
        <v>7</v>
      </c>
      <c r="E118" s="5" t="s">
        <v>523</v>
      </c>
      <c r="F118" s="5" t="s">
        <v>539</v>
      </c>
      <c r="G118" s="5" t="s">
        <v>546</v>
      </c>
      <c r="H118" s="5" t="s">
        <v>814</v>
      </c>
      <c r="I118" s="148" t="s">
        <v>178</v>
      </c>
      <c r="J118" s="5" t="s">
        <v>815</v>
      </c>
      <c r="K118" s="5" t="s">
        <v>544</v>
      </c>
      <c r="M118" s="5" t="str">
        <f t="shared" ca="1" si="2"/>
        <v>II</v>
      </c>
      <c r="N118" s="5">
        <f ca="1">LOOKUP(99^99,--(0&amp;MID(C118,MIN(FIND({0,1,2,3,4,5,6,7,8,9},C118&amp;1234567890)),ROW(INDIRECT("1:"&amp;LEN(C118)+1)))))</f>
        <v>6.6</v>
      </c>
      <c r="O118" s="5">
        <f t="shared" ca="1" si="3"/>
        <v>0</v>
      </c>
      <c r="P118" s="5">
        <f ca="1">LOOKUP(99^99,--(0&amp;MID(G118,MIN(FIND({0,1,2,3,4,5,6,7,8,9},G118&amp;1234567890)),ROW(INDIRECT("1:"&amp;LEN(G118)+1)))))</f>
        <v>0</v>
      </c>
    </row>
    <row r="119" spans="1:16" x14ac:dyDescent="0.2">
      <c r="A119" s="148" t="s">
        <v>185</v>
      </c>
      <c r="B119" s="5">
        <v>48</v>
      </c>
      <c r="C119" s="5">
        <v>4.0999999999999996</v>
      </c>
      <c r="D119" s="5">
        <v>6</v>
      </c>
      <c r="E119" s="5" t="s">
        <v>523</v>
      </c>
      <c r="F119" s="5" t="s">
        <v>533</v>
      </c>
      <c r="G119" s="5" t="s">
        <v>546</v>
      </c>
      <c r="H119" s="5" t="s">
        <v>777</v>
      </c>
      <c r="I119" s="148" t="s">
        <v>224</v>
      </c>
      <c r="J119" s="5" t="s">
        <v>816</v>
      </c>
      <c r="K119" s="5" t="s">
        <v>817</v>
      </c>
      <c r="M119" s="5" t="str">
        <f t="shared" ca="1" si="2"/>
        <v>I</v>
      </c>
      <c r="N119" s="5">
        <f ca="1">LOOKUP(99^99,--(0&amp;MID(C119,MIN(FIND({0,1,2,3,4,5,6,7,8,9},C119&amp;1234567890)),ROW(INDIRECT("1:"&amp;LEN(C119)+1)))))</f>
        <v>4.0999999999999996</v>
      </c>
      <c r="O119" s="5">
        <f t="shared" ca="1" si="3"/>
        <v>0</v>
      </c>
      <c r="P119" s="5">
        <f ca="1">LOOKUP(99^99,--(0&amp;MID(G119,MIN(FIND({0,1,2,3,4,5,6,7,8,9},G119&amp;1234567890)),ROW(INDIRECT("1:"&amp;LEN(G119)+1)))))</f>
        <v>0</v>
      </c>
    </row>
    <row r="120" spans="1:16" x14ac:dyDescent="0.2">
      <c r="A120" s="148" t="s">
        <v>237</v>
      </c>
      <c r="B120" s="5">
        <v>48</v>
      </c>
      <c r="C120" s="5">
        <v>6</v>
      </c>
      <c r="D120" s="5">
        <v>8</v>
      </c>
      <c r="E120" s="5" t="s">
        <v>523</v>
      </c>
      <c r="F120" s="5" t="s">
        <v>533</v>
      </c>
      <c r="G120" s="5" t="s">
        <v>522</v>
      </c>
      <c r="H120" s="5" t="s">
        <v>540</v>
      </c>
      <c r="I120" s="148" t="s">
        <v>302</v>
      </c>
      <c r="J120" s="5" t="s">
        <v>716</v>
      </c>
      <c r="K120" s="5" t="s">
        <v>714</v>
      </c>
      <c r="M120" s="5" t="str">
        <f t="shared" ca="1" si="2"/>
        <v>II</v>
      </c>
      <c r="N120" s="5">
        <f ca="1">LOOKUP(99^99,--(0&amp;MID(C120,MIN(FIND({0,1,2,3,4,5,6,7,8,9},C120&amp;1234567890)),ROW(INDIRECT("1:"&amp;LEN(C120)+1)))))</f>
        <v>6</v>
      </c>
      <c r="O120" s="5" t="str">
        <f t="shared" si="3"/>
        <v>No data</v>
      </c>
      <c r="P120" s="5">
        <f ca="1">LOOKUP(99^99,--(0&amp;MID(G120,MIN(FIND({0,1,2,3,4,5,6,7,8,9},G120&amp;1234567890)),ROW(INDIRECT("1:"&amp;LEN(G120)+1)))))</f>
        <v>0</v>
      </c>
    </row>
    <row r="121" spans="1:16" x14ac:dyDescent="0.2">
      <c r="A121" s="148" t="s">
        <v>184</v>
      </c>
      <c r="B121" s="5">
        <v>48</v>
      </c>
      <c r="C121" s="5">
        <v>3.4</v>
      </c>
      <c r="D121" s="5">
        <v>6</v>
      </c>
      <c r="E121" s="5" t="s">
        <v>523</v>
      </c>
      <c r="F121" s="5" t="s">
        <v>603</v>
      </c>
      <c r="G121" s="5">
        <v>0.06</v>
      </c>
      <c r="H121" s="5" t="s">
        <v>818</v>
      </c>
      <c r="I121" s="148" t="s">
        <v>173</v>
      </c>
      <c r="J121" s="5" t="s">
        <v>819</v>
      </c>
      <c r="K121" s="5" t="s">
        <v>590</v>
      </c>
      <c r="M121" s="5" t="str">
        <f t="shared" ca="1" si="2"/>
        <v>I</v>
      </c>
      <c r="N121" s="5">
        <f ca="1">LOOKUP(99^99,--(0&amp;MID(C121,MIN(FIND({0,1,2,3,4,5,6,7,8,9},C121&amp;1234567890)),ROW(INDIRECT("1:"&amp;LEN(C121)+1)))))</f>
        <v>3.4</v>
      </c>
      <c r="O121" s="5">
        <f t="shared" ca="1" si="3"/>
        <v>0.06</v>
      </c>
      <c r="P121" s="5">
        <f ca="1">LOOKUP(99^99,--(0&amp;MID(G121,MIN(FIND({0,1,2,3,4,5,6,7,8,9},G121&amp;1234567890)),ROW(INDIRECT("1:"&amp;LEN(G121)+1)))))</f>
        <v>0.06</v>
      </c>
    </row>
    <row r="122" spans="1:16" x14ac:dyDescent="0.2">
      <c r="A122" s="148" t="s">
        <v>236</v>
      </c>
      <c r="B122" s="5">
        <v>48</v>
      </c>
      <c r="C122" s="5">
        <v>2.9</v>
      </c>
      <c r="D122" s="5">
        <v>6</v>
      </c>
      <c r="E122" s="5" t="s">
        <v>523</v>
      </c>
      <c r="F122" s="5" t="s">
        <v>539</v>
      </c>
      <c r="G122" s="5" t="s">
        <v>546</v>
      </c>
      <c r="H122" s="5" t="s">
        <v>820</v>
      </c>
      <c r="I122" s="148" t="s">
        <v>215</v>
      </c>
      <c r="J122" s="5" t="s">
        <v>821</v>
      </c>
      <c r="K122" s="5" t="s">
        <v>822</v>
      </c>
      <c r="M122" s="5" t="str">
        <f t="shared" ca="1" si="2"/>
        <v>I</v>
      </c>
      <c r="N122" s="5">
        <f ca="1">LOOKUP(99^99,--(0&amp;MID(C122,MIN(FIND({0,1,2,3,4,5,6,7,8,9},C122&amp;1234567890)),ROW(INDIRECT("1:"&amp;LEN(C122)+1)))))</f>
        <v>2.9</v>
      </c>
      <c r="O122" s="5">
        <f t="shared" ca="1" si="3"/>
        <v>0</v>
      </c>
      <c r="P122" s="5">
        <f ca="1">LOOKUP(99^99,--(0&amp;MID(G122,MIN(FIND({0,1,2,3,4,5,6,7,8,9},G122&amp;1234567890)),ROW(INDIRECT("1:"&amp;LEN(G122)+1)))))</f>
        <v>0</v>
      </c>
    </row>
    <row r="123" spans="1:16" x14ac:dyDescent="0.2">
      <c r="A123" s="148" t="s">
        <v>175</v>
      </c>
      <c r="B123" s="5">
        <v>48</v>
      </c>
      <c r="C123" s="5">
        <v>158</v>
      </c>
      <c r="D123" s="5">
        <v>7</v>
      </c>
      <c r="E123" s="5" t="s">
        <v>660</v>
      </c>
      <c r="F123" s="5" t="s">
        <v>823</v>
      </c>
      <c r="G123" s="5" t="s">
        <v>546</v>
      </c>
      <c r="H123" s="5" t="s">
        <v>824</v>
      </c>
      <c r="I123" s="148" t="s">
        <v>178</v>
      </c>
      <c r="J123" s="5" t="s">
        <v>825</v>
      </c>
      <c r="K123" s="5" t="s">
        <v>578</v>
      </c>
      <c r="M123" s="5" t="str">
        <f t="shared" si="2"/>
        <v>III</v>
      </c>
      <c r="N123" s="5">
        <f ca="1">LOOKUP(99^99,--(0&amp;MID(C123,MIN(FIND({0,1,2,3,4,5,6,7,8,9},C123&amp;1234567890)),ROW(INDIRECT("1:"&amp;LEN(C123)+1)))))</f>
        <v>158</v>
      </c>
      <c r="O123" s="5">
        <f t="shared" ca="1" si="3"/>
        <v>0</v>
      </c>
      <c r="P123" s="5">
        <f ca="1">LOOKUP(99^99,--(0&amp;MID(G123,MIN(FIND({0,1,2,3,4,5,6,7,8,9},G123&amp;1234567890)),ROW(INDIRECT("1:"&amp;LEN(G123)+1)))))</f>
        <v>0</v>
      </c>
    </row>
    <row r="124" spans="1:16" x14ac:dyDescent="0.2">
      <c r="A124" s="148" t="s">
        <v>212</v>
      </c>
      <c r="B124" s="5">
        <v>48</v>
      </c>
      <c r="C124" s="5">
        <v>2.7</v>
      </c>
      <c r="D124" s="5">
        <v>8</v>
      </c>
      <c r="E124" s="5" t="s">
        <v>523</v>
      </c>
      <c r="F124" s="5" t="s">
        <v>539</v>
      </c>
      <c r="G124" s="5" t="s">
        <v>546</v>
      </c>
      <c r="H124" s="5" t="s">
        <v>826</v>
      </c>
      <c r="I124" s="148" t="s">
        <v>224</v>
      </c>
      <c r="J124" s="5" t="s">
        <v>827</v>
      </c>
      <c r="K124" s="5" t="s">
        <v>653</v>
      </c>
      <c r="M124" s="5" t="str">
        <f t="shared" ca="1" si="2"/>
        <v>II</v>
      </c>
      <c r="N124" s="5">
        <f ca="1">LOOKUP(99^99,--(0&amp;MID(C124,MIN(FIND({0,1,2,3,4,5,6,7,8,9},C124&amp;1234567890)),ROW(INDIRECT("1:"&amp;LEN(C124)+1)))))</f>
        <v>2.7</v>
      </c>
      <c r="O124" s="5">
        <f t="shared" ca="1" si="3"/>
        <v>0</v>
      </c>
      <c r="P124" s="5">
        <f ca="1">LOOKUP(99^99,--(0&amp;MID(G124,MIN(FIND({0,1,2,3,4,5,6,7,8,9},G124&amp;1234567890)),ROW(INDIRECT("1:"&amp;LEN(G124)+1)))))</f>
        <v>0</v>
      </c>
    </row>
    <row r="125" spans="1:16" x14ac:dyDescent="0.2">
      <c r="A125" s="148" t="s">
        <v>177</v>
      </c>
      <c r="B125" s="5">
        <v>48</v>
      </c>
      <c r="C125" s="5">
        <v>5.4</v>
      </c>
      <c r="D125" s="5">
        <v>5</v>
      </c>
      <c r="E125" s="5" t="s">
        <v>607</v>
      </c>
      <c r="F125" s="5" t="s">
        <v>533</v>
      </c>
      <c r="G125" s="5" t="s">
        <v>546</v>
      </c>
      <c r="H125" s="5" t="s">
        <v>554</v>
      </c>
      <c r="I125" s="148" t="s">
        <v>178</v>
      </c>
      <c r="J125" s="5" t="s">
        <v>828</v>
      </c>
      <c r="K125" s="5" t="s">
        <v>653</v>
      </c>
      <c r="M125" s="5" t="str">
        <f t="shared" ca="1" si="2"/>
        <v>I</v>
      </c>
      <c r="N125" s="5">
        <f ca="1">LOOKUP(99^99,--(0&amp;MID(C125,MIN(FIND({0,1,2,3,4,5,6,7,8,9},C125&amp;1234567890)),ROW(INDIRECT("1:"&amp;LEN(C125)+1)))))</f>
        <v>5.4</v>
      </c>
      <c r="O125" s="5">
        <f t="shared" ca="1" si="3"/>
        <v>0</v>
      </c>
      <c r="P125" s="5">
        <f ca="1">LOOKUP(99^99,--(0&amp;MID(G125,MIN(FIND({0,1,2,3,4,5,6,7,8,9},G125&amp;1234567890)),ROW(INDIRECT("1:"&amp;LEN(G125)+1)))))</f>
        <v>0</v>
      </c>
    </row>
    <row r="126" spans="1:16" x14ac:dyDescent="0.2">
      <c r="A126" s="148" t="s">
        <v>175</v>
      </c>
      <c r="B126" s="5">
        <v>48</v>
      </c>
      <c r="C126" s="5">
        <v>5.2</v>
      </c>
      <c r="D126" s="5">
        <v>7</v>
      </c>
      <c r="E126" s="5" t="s">
        <v>523</v>
      </c>
      <c r="F126" s="5" t="s">
        <v>539</v>
      </c>
      <c r="G126" s="5" t="s">
        <v>546</v>
      </c>
      <c r="H126" s="5" t="s">
        <v>829</v>
      </c>
      <c r="I126" s="148" t="s">
        <v>209</v>
      </c>
      <c r="J126" s="5" t="s">
        <v>830</v>
      </c>
      <c r="K126" s="5" t="s">
        <v>726</v>
      </c>
      <c r="M126" s="5" t="str">
        <f t="shared" ca="1" si="2"/>
        <v>II</v>
      </c>
      <c r="N126" s="5">
        <f ca="1">LOOKUP(99^99,--(0&amp;MID(C126,MIN(FIND({0,1,2,3,4,5,6,7,8,9},C126&amp;1234567890)),ROW(INDIRECT("1:"&amp;LEN(C126)+1)))))</f>
        <v>5.2</v>
      </c>
      <c r="O126" s="5">
        <f t="shared" ca="1" si="3"/>
        <v>0</v>
      </c>
      <c r="P126" s="5">
        <f ca="1">LOOKUP(99^99,--(0&amp;MID(G126,MIN(FIND({0,1,2,3,4,5,6,7,8,9},G126&amp;1234567890)),ROW(INDIRECT("1:"&amp;LEN(G126)+1)))))</f>
        <v>0</v>
      </c>
    </row>
    <row r="127" spans="1:16" x14ac:dyDescent="0.2">
      <c r="A127" s="148" t="s">
        <v>214</v>
      </c>
      <c r="B127" s="5">
        <v>48</v>
      </c>
      <c r="C127" s="5">
        <v>433</v>
      </c>
      <c r="D127" s="5" t="s">
        <v>527</v>
      </c>
      <c r="E127" s="5" t="s">
        <v>560</v>
      </c>
      <c r="F127" s="5" t="s">
        <v>831</v>
      </c>
      <c r="G127" s="5" t="s">
        <v>522</v>
      </c>
      <c r="H127" s="5" t="s">
        <v>597</v>
      </c>
      <c r="I127" s="148" t="s">
        <v>219</v>
      </c>
      <c r="J127" s="5" t="s">
        <v>832</v>
      </c>
      <c r="K127" s="5" t="s">
        <v>817</v>
      </c>
      <c r="M127" s="5" t="str">
        <f t="shared" si="2"/>
        <v>IV</v>
      </c>
      <c r="N127" s="5">
        <f ca="1">LOOKUP(99^99,--(0&amp;MID(C127,MIN(FIND({0,1,2,3,4,5,6,7,8,9},C127&amp;1234567890)),ROW(INDIRECT("1:"&amp;LEN(C127)+1)))))</f>
        <v>433</v>
      </c>
      <c r="O127" s="5">
        <f t="shared" ca="1" si="3"/>
        <v>433</v>
      </c>
      <c r="P127" s="5">
        <f ca="1">LOOKUP(99^99,--(0&amp;MID(G127,MIN(FIND({0,1,2,3,4,5,6,7,8,9},G127&amp;1234567890)),ROW(INDIRECT("1:"&amp;LEN(G127)+1)))))</f>
        <v>0</v>
      </c>
    </row>
    <row r="128" spans="1:16" x14ac:dyDescent="0.2">
      <c r="A128" s="148" t="s">
        <v>226</v>
      </c>
      <c r="B128" s="5">
        <v>48</v>
      </c>
      <c r="C128" s="5">
        <v>5.9</v>
      </c>
      <c r="D128" s="5">
        <v>6</v>
      </c>
      <c r="E128" s="5" t="s">
        <v>523</v>
      </c>
      <c r="F128" s="5" t="s">
        <v>539</v>
      </c>
      <c r="G128" s="5" t="s">
        <v>522</v>
      </c>
      <c r="H128" s="5" t="s">
        <v>540</v>
      </c>
      <c r="I128" s="148" t="s">
        <v>280</v>
      </c>
      <c r="J128" s="5" t="s">
        <v>833</v>
      </c>
      <c r="K128" s="5" t="s">
        <v>612</v>
      </c>
      <c r="M128" s="5" t="str">
        <f t="shared" ca="1" si="2"/>
        <v>I</v>
      </c>
      <c r="N128" s="5">
        <f ca="1">LOOKUP(99^99,--(0&amp;MID(C128,MIN(FIND({0,1,2,3,4,5,6,7,8,9},C128&amp;1234567890)),ROW(INDIRECT("1:"&amp;LEN(C128)+1)))))</f>
        <v>5.9</v>
      </c>
      <c r="O128" s="5" t="str">
        <f t="shared" si="3"/>
        <v>No data</v>
      </c>
      <c r="P128" s="5">
        <f ca="1">LOOKUP(99^99,--(0&amp;MID(G128,MIN(FIND({0,1,2,3,4,5,6,7,8,9},G128&amp;1234567890)),ROW(INDIRECT("1:"&amp;LEN(G128)+1)))))</f>
        <v>0</v>
      </c>
    </row>
    <row r="129" spans="1:16" x14ac:dyDescent="0.2">
      <c r="A129" s="148" t="s">
        <v>172</v>
      </c>
      <c r="B129" s="5">
        <v>48</v>
      </c>
      <c r="C129" s="5">
        <v>3.5</v>
      </c>
      <c r="D129" s="5">
        <v>6</v>
      </c>
      <c r="E129" s="5" t="s">
        <v>523</v>
      </c>
      <c r="F129" s="5" t="s">
        <v>539</v>
      </c>
      <c r="G129" s="5" t="s">
        <v>546</v>
      </c>
      <c r="H129" s="5" t="s">
        <v>834</v>
      </c>
      <c r="I129" s="148" t="s">
        <v>215</v>
      </c>
      <c r="J129" s="5" t="s">
        <v>835</v>
      </c>
      <c r="K129" s="5" t="s">
        <v>590</v>
      </c>
      <c r="M129" s="5" t="str">
        <f t="shared" ca="1" si="2"/>
        <v>I</v>
      </c>
      <c r="N129" s="5">
        <f ca="1">LOOKUP(99^99,--(0&amp;MID(C129,MIN(FIND({0,1,2,3,4,5,6,7,8,9},C129&amp;1234567890)),ROW(INDIRECT("1:"&amp;LEN(C129)+1)))))</f>
        <v>3.5</v>
      </c>
      <c r="O129" s="5">
        <f t="shared" ca="1" si="3"/>
        <v>0</v>
      </c>
      <c r="P129" s="5">
        <f ca="1">LOOKUP(99^99,--(0&amp;MID(G129,MIN(FIND({0,1,2,3,4,5,6,7,8,9},G129&amp;1234567890)),ROW(INDIRECT("1:"&amp;LEN(G129)+1)))))</f>
        <v>0</v>
      </c>
    </row>
    <row r="130" spans="1:16" x14ac:dyDescent="0.2">
      <c r="A130" s="148" t="s">
        <v>238</v>
      </c>
      <c r="B130" s="5">
        <v>48</v>
      </c>
      <c r="C130" s="5">
        <v>0.8</v>
      </c>
      <c r="D130" s="5">
        <v>6</v>
      </c>
      <c r="E130" s="5" t="s">
        <v>607</v>
      </c>
      <c r="F130" s="5" t="s">
        <v>603</v>
      </c>
      <c r="G130" s="5">
        <v>0.3</v>
      </c>
      <c r="H130" s="5" t="s">
        <v>836</v>
      </c>
      <c r="I130" s="148" t="s">
        <v>217</v>
      </c>
      <c r="J130" s="5" t="s">
        <v>837</v>
      </c>
      <c r="K130" s="5" t="s">
        <v>718</v>
      </c>
      <c r="M130" s="5" t="str">
        <f t="shared" ref="M130:M193" ca="1" si="4">IF(COUNTIF($E130,"*N1*")+COUNTIF($E130,"*M1*")+COUNTIF($E130,"*T4*")&gt;0,"IV",IF(COUNTIF($E130,"*T3*")&gt;0,"III",IF(COUNTIFS($E130,"*T1*",$N130,"&lt;10",$D130,"&lt;=6")+COUNTIFS($E130,"*T2a*",$N130,"&lt;10",$D130,"&lt;=6")&gt;0,"I",IF(COUNTIF($E130,"*T*")&gt;0,"II","Uncat"))))</f>
        <v>I</v>
      </c>
      <c r="N130" s="5">
        <f ca="1">LOOKUP(99^99,--(0&amp;MID(C130,MIN(FIND({0,1,2,3,4,5,6,7,8,9},C130&amp;1234567890)),ROW(INDIRECT("1:"&amp;LEN(C130)+1)))))</f>
        <v>0.8</v>
      </c>
      <c r="O130" s="5">
        <f t="shared" ref="O130:O193" ca="1" si="5">IF(COUNTIF(H130,"*RIP*")&gt;0,N130,IF(COUNTIF(G130,"-*")&gt;0,"No data",IF(P130=0,IF(COUNTIF(G130,"undetec*")&gt;0,0,"no data"),P130)))</f>
        <v>0.3</v>
      </c>
      <c r="P130" s="5">
        <f ca="1">LOOKUP(99^99,--(0&amp;MID(G130,MIN(FIND({0,1,2,3,4,5,6,7,8,9},G130&amp;1234567890)),ROW(INDIRECT("1:"&amp;LEN(G130)+1)))))</f>
        <v>0.3</v>
      </c>
    </row>
    <row r="131" spans="1:16" x14ac:dyDescent="0.2">
      <c r="A131" s="148" t="s">
        <v>217</v>
      </c>
      <c r="B131" s="5">
        <v>48</v>
      </c>
      <c r="C131" s="5">
        <v>6.9</v>
      </c>
      <c r="D131" s="5">
        <v>7</v>
      </c>
      <c r="E131" s="5" t="s">
        <v>523</v>
      </c>
      <c r="F131" s="5" t="s">
        <v>603</v>
      </c>
      <c r="G131" s="5" t="s">
        <v>522</v>
      </c>
      <c r="H131" s="5" t="s">
        <v>838</v>
      </c>
      <c r="I131" s="148" t="s">
        <v>248</v>
      </c>
      <c r="J131" s="5" t="s">
        <v>839</v>
      </c>
      <c r="K131" s="5" t="s">
        <v>671</v>
      </c>
      <c r="M131" s="5" t="str">
        <f t="shared" ca="1" si="4"/>
        <v>II</v>
      </c>
      <c r="N131" s="5">
        <f ca="1">LOOKUP(99^99,--(0&amp;MID(C131,MIN(FIND({0,1,2,3,4,5,6,7,8,9},C131&amp;1234567890)),ROW(INDIRECT("1:"&amp;LEN(C131)+1)))))</f>
        <v>6.9</v>
      </c>
      <c r="O131" s="5" t="str">
        <f t="shared" si="5"/>
        <v>No data</v>
      </c>
      <c r="P131" s="5">
        <f ca="1">LOOKUP(99^99,--(0&amp;MID(G131,MIN(FIND({0,1,2,3,4,5,6,7,8,9},G131&amp;1234567890)),ROW(INDIRECT("1:"&amp;LEN(G131)+1)))))</f>
        <v>0</v>
      </c>
    </row>
    <row r="132" spans="1:16" x14ac:dyDescent="0.2">
      <c r="A132" s="148" t="s">
        <v>208</v>
      </c>
      <c r="B132" s="5">
        <v>48</v>
      </c>
      <c r="C132" s="5">
        <v>6.93</v>
      </c>
      <c r="D132" s="5">
        <v>7</v>
      </c>
      <c r="E132" s="5" t="s">
        <v>523</v>
      </c>
      <c r="F132" s="5" t="s">
        <v>539</v>
      </c>
      <c r="G132" s="5">
        <v>0.02</v>
      </c>
      <c r="H132" s="5" t="s">
        <v>840</v>
      </c>
      <c r="I132" s="148" t="s">
        <v>248</v>
      </c>
      <c r="J132" s="5" t="s">
        <v>841</v>
      </c>
      <c r="K132" s="5" t="s">
        <v>578</v>
      </c>
      <c r="M132" s="5" t="str">
        <f t="shared" ca="1" si="4"/>
        <v>II</v>
      </c>
      <c r="N132" s="5">
        <f ca="1">LOOKUP(99^99,--(0&amp;MID(C132,MIN(FIND({0,1,2,3,4,5,6,7,8,9},C132&amp;1234567890)),ROW(INDIRECT("1:"&amp;LEN(C132)+1)))))</f>
        <v>6.93</v>
      </c>
      <c r="O132" s="5">
        <f t="shared" ca="1" si="5"/>
        <v>0.02</v>
      </c>
      <c r="P132" s="5">
        <f ca="1">LOOKUP(99^99,--(0&amp;MID(G132,MIN(FIND({0,1,2,3,4,5,6,7,8,9},G132&amp;1234567890)),ROW(INDIRECT("1:"&amp;LEN(G132)+1)))))</f>
        <v>0.02</v>
      </c>
    </row>
    <row r="133" spans="1:16" x14ac:dyDescent="0.2">
      <c r="A133" s="148" t="s">
        <v>181</v>
      </c>
      <c r="B133" s="5">
        <v>48</v>
      </c>
      <c r="C133" s="5">
        <v>4.5</v>
      </c>
      <c r="D133" s="5">
        <v>6</v>
      </c>
      <c r="E133" s="5" t="s">
        <v>523</v>
      </c>
      <c r="F133" s="5" t="s">
        <v>533</v>
      </c>
      <c r="G133" s="5" t="s">
        <v>638</v>
      </c>
      <c r="H133" s="5" t="s">
        <v>842</v>
      </c>
      <c r="I133" s="148" t="s">
        <v>317</v>
      </c>
      <c r="J133" s="5" t="s">
        <v>843</v>
      </c>
      <c r="K133" s="5" t="s">
        <v>844</v>
      </c>
      <c r="M133" s="5" t="str">
        <f t="shared" ca="1" si="4"/>
        <v>I</v>
      </c>
      <c r="N133" s="5">
        <f ca="1">LOOKUP(99^99,--(0&amp;MID(C133,MIN(FIND({0,1,2,3,4,5,6,7,8,9},C133&amp;1234567890)),ROW(INDIRECT("1:"&amp;LEN(C133)+1)))))</f>
        <v>4.5</v>
      </c>
      <c r="O133" s="5">
        <f t="shared" ca="1" si="5"/>
        <v>0.01</v>
      </c>
      <c r="P133" s="5">
        <f ca="1">LOOKUP(99^99,--(0&amp;MID(G133,MIN(FIND({0,1,2,3,4,5,6,7,8,9},G133&amp;1234567890)),ROW(INDIRECT("1:"&amp;LEN(G133)+1)))))</f>
        <v>0.01</v>
      </c>
    </row>
    <row r="134" spans="1:16" x14ac:dyDescent="0.2">
      <c r="A134" s="148" t="s">
        <v>217</v>
      </c>
      <c r="B134" s="5">
        <v>48</v>
      </c>
      <c r="C134" s="5">
        <v>6.92</v>
      </c>
      <c r="D134" s="5">
        <v>6</v>
      </c>
      <c r="E134" s="5" t="s">
        <v>523</v>
      </c>
      <c r="F134" s="5" t="s">
        <v>539</v>
      </c>
      <c r="G134" s="5" t="s">
        <v>522</v>
      </c>
      <c r="H134" s="5" t="s">
        <v>522</v>
      </c>
      <c r="I134" s="148" t="s">
        <v>228</v>
      </c>
      <c r="J134" s="5" t="s">
        <v>845</v>
      </c>
      <c r="K134" s="5" t="s">
        <v>526</v>
      </c>
      <c r="M134" s="5" t="str">
        <f t="shared" ca="1" si="4"/>
        <v>I</v>
      </c>
      <c r="N134" s="5">
        <f ca="1">LOOKUP(99^99,--(0&amp;MID(C134,MIN(FIND({0,1,2,3,4,5,6,7,8,9},C134&amp;1234567890)),ROW(INDIRECT("1:"&amp;LEN(C134)+1)))))</f>
        <v>6.92</v>
      </c>
      <c r="O134" s="5" t="str">
        <f t="shared" si="5"/>
        <v>No data</v>
      </c>
      <c r="P134" s="5">
        <f ca="1">LOOKUP(99^99,--(0&amp;MID(G134,MIN(FIND({0,1,2,3,4,5,6,7,8,9},G134&amp;1234567890)),ROW(INDIRECT("1:"&amp;LEN(G134)+1)))))</f>
        <v>0</v>
      </c>
    </row>
    <row r="135" spans="1:16" x14ac:dyDescent="0.2">
      <c r="A135" s="148" t="s">
        <v>239</v>
      </c>
      <c r="B135" s="5">
        <v>48</v>
      </c>
      <c r="C135" s="5">
        <v>3.32</v>
      </c>
      <c r="D135" s="5">
        <v>6</v>
      </c>
      <c r="E135" s="5" t="s">
        <v>523</v>
      </c>
      <c r="F135" s="5" t="s">
        <v>539</v>
      </c>
      <c r="G135" s="5" t="s">
        <v>522</v>
      </c>
      <c r="H135" s="5" t="s">
        <v>540</v>
      </c>
      <c r="I135" s="148" t="s">
        <v>201</v>
      </c>
      <c r="J135" s="5" t="s">
        <v>846</v>
      </c>
      <c r="K135" s="5" t="s">
        <v>822</v>
      </c>
      <c r="M135" s="5" t="str">
        <f t="shared" ca="1" si="4"/>
        <v>I</v>
      </c>
      <c r="N135" s="5">
        <f ca="1">LOOKUP(99^99,--(0&amp;MID(C135,MIN(FIND({0,1,2,3,4,5,6,7,8,9},C135&amp;1234567890)),ROW(INDIRECT("1:"&amp;LEN(C135)+1)))))</f>
        <v>3.32</v>
      </c>
      <c r="O135" s="5" t="str">
        <f t="shared" si="5"/>
        <v>No data</v>
      </c>
      <c r="P135" s="5">
        <f ca="1">LOOKUP(99^99,--(0&amp;MID(G135,MIN(FIND({0,1,2,3,4,5,6,7,8,9},G135&amp;1234567890)),ROW(INDIRECT("1:"&amp;LEN(G135)+1)))))</f>
        <v>0</v>
      </c>
    </row>
    <row r="136" spans="1:16" x14ac:dyDescent="0.2">
      <c r="A136" s="148" t="s">
        <v>195</v>
      </c>
      <c r="B136" s="5">
        <v>48</v>
      </c>
      <c r="C136" s="5">
        <v>6.5</v>
      </c>
      <c r="D136" s="5">
        <v>6</v>
      </c>
      <c r="E136" s="5" t="s">
        <v>523</v>
      </c>
      <c r="F136" s="5" t="s">
        <v>539</v>
      </c>
      <c r="G136" s="5" t="s">
        <v>546</v>
      </c>
      <c r="H136" s="5" t="s">
        <v>554</v>
      </c>
      <c r="I136" s="148" t="s">
        <v>178</v>
      </c>
      <c r="J136" s="5" t="s">
        <v>847</v>
      </c>
      <c r="K136" s="5" t="s">
        <v>544</v>
      </c>
      <c r="M136" s="5" t="str">
        <f t="shared" ca="1" si="4"/>
        <v>I</v>
      </c>
      <c r="N136" s="5">
        <f ca="1">LOOKUP(99^99,--(0&amp;MID(C136,MIN(FIND({0,1,2,3,4,5,6,7,8,9},C136&amp;1234567890)),ROW(INDIRECT("1:"&amp;LEN(C136)+1)))))</f>
        <v>6.5</v>
      </c>
      <c r="O136" s="5">
        <f t="shared" ca="1" si="5"/>
        <v>0</v>
      </c>
      <c r="P136" s="5">
        <f ca="1">LOOKUP(99^99,--(0&amp;MID(G136,MIN(FIND({0,1,2,3,4,5,6,7,8,9},G136&amp;1234567890)),ROW(INDIRECT("1:"&amp;LEN(G136)+1)))))</f>
        <v>0</v>
      </c>
    </row>
    <row r="137" spans="1:16" x14ac:dyDescent="0.2">
      <c r="A137" s="148" t="s">
        <v>208</v>
      </c>
      <c r="B137" s="5">
        <v>48</v>
      </c>
      <c r="C137" s="5">
        <v>3</v>
      </c>
      <c r="D137" s="5">
        <v>6</v>
      </c>
      <c r="E137" s="5" t="s">
        <v>523</v>
      </c>
      <c r="F137" s="5" t="s">
        <v>539</v>
      </c>
      <c r="G137" s="5" t="s">
        <v>546</v>
      </c>
      <c r="H137" s="5" t="s">
        <v>848</v>
      </c>
      <c r="I137" s="148" t="s">
        <v>209</v>
      </c>
      <c r="J137" s="5" t="s">
        <v>849</v>
      </c>
      <c r="K137" s="5" t="s">
        <v>556</v>
      </c>
      <c r="M137" s="5" t="str">
        <f t="shared" ca="1" si="4"/>
        <v>I</v>
      </c>
      <c r="N137" s="5">
        <f ca="1">LOOKUP(99^99,--(0&amp;MID(C137,MIN(FIND({0,1,2,3,4,5,6,7,8,9},C137&amp;1234567890)),ROW(INDIRECT("1:"&amp;LEN(C137)+1)))))</f>
        <v>3</v>
      </c>
      <c r="O137" s="5">
        <f t="shared" ca="1" si="5"/>
        <v>0</v>
      </c>
      <c r="P137" s="5">
        <f ca="1">LOOKUP(99^99,--(0&amp;MID(G137,MIN(FIND({0,1,2,3,4,5,6,7,8,9},G137&amp;1234567890)),ROW(INDIRECT("1:"&amp;LEN(G137)+1)))))</f>
        <v>0</v>
      </c>
    </row>
    <row r="138" spans="1:16" x14ac:dyDescent="0.2">
      <c r="A138" s="148" t="s">
        <v>240</v>
      </c>
      <c r="B138" s="5">
        <v>49</v>
      </c>
      <c r="C138" s="5">
        <v>29.48</v>
      </c>
      <c r="D138" s="5">
        <v>7</v>
      </c>
      <c r="E138" s="5" t="s">
        <v>545</v>
      </c>
      <c r="F138" s="5" t="s">
        <v>850</v>
      </c>
      <c r="G138" s="5">
        <v>0.1</v>
      </c>
      <c r="H138" s="5" t="s">
        <v>851</v>
      </c>
      <c r="I138" s="148" t="s">
        <v>247</v>
      </c>
      <c r="J138" s="5" t="s">
        <v>852</v>
      </c>
      <c r="K138" s="5" t="s">
        <v>853</v>
      </c>
      <c r="M138" s="5" t="str">
        <f t="shared" si="4"/>
        <v>II</v>
      </c>
      <c r="N138" s="5">
        <f ca="1">LOOKUP(99^99,--(0&amp;MID(C138,MIN(FIND({0,1,2,3,4,5,6,7,8,9},C138&amp;1234567890)),ROW(INDIRECT("1:"&amp;LEN(C138)+1)))))</f>
        <v>29.48</v>
      </c>
      <c r="O138" s="5">
        <f t="shared" ca="1" si="5"/>
        <v>0.1</v>
      </c>
      <c r="P138" s="5">
        <f ca="1">LOOKUP(99^99,--(0&amp;MID(G138,MIN(FIND({0,1,2,3,4,5,6,7,8,9},G138&amp;1234567890)),ROW(INDIRECT("1:"&amp;LEN(G138)+1)))))</f>
        <v>0.1</v>
      </c>
    </row>
    <row r="139" spans="1:16" x14ac:dyDescent="0.2">
      <c r="A139" s="148" t="s">
        <v>206</v>
      </c>
      <c r="B139" s="5">
        <v>49</v>
      </c>
      <c r="C139" s="5">
        <v>3.6</v>
      </c>
      <c r="D139" s="5">
        <v>8</v>
      </c>
      <c r="E139" s="5" t="s">
        <v>581</v>
      </c>
      <c r="F139" s="5" t="s">
        <v>539</v>
      </c>
      <c r="G139" s="5" t="s">
        <v>522</v>
      </c>
      <c r="H139" s="5" t="s">
        <v>540</v>
      </c>
      <c r="I139" s="148" t="s">
        <v>216</v>
      </c>
      <c r="J139" s="5" t="s">
        <v>854</v>
      </c>
      <c r="K139" s="5" t="s">
        <v>590</v>
      </c>
      <c r="M139" s="5" t="str">
        <f t="shared" si="4"/>
        <v>II</v>
      </c>
      <c r="N139" s="5">
        <f ca="1">LOOKUP(99^99,--(0&amp;MID(C139,MIN(FIND({0,1,2,3,4,5,6,7,8,9},C139&amp;1234567890)),ROW(INDIRECT("1:"&amp;LEN(C139)+1)))))</f>
        <v>3.6</v>
      </c>
      <c r="O139" s="5" t="str">
        <f t="shared" si="5"/>
        <v>No data</v>
      </c>
      <c r="P139" s="5">
        <f ca="1">LOOKUP(99^99,--(0&amp;MID(G139,MIN(FIND({0,1,2,3,4,5,6,7,8,9},G139&amp;1234567890)),ROW(INDIRECT("1:"&amp;LEN(G139)+1)))))</f>
        <v>0</v>
      </c>
    </row>
    <row r="140" spans="1:16" x14ac:dyDescent="0.2">
      <c r="A140" s="148" t="s">
        <v>241</v>
      </c>
      <c r="B140" s="5">
        <v>49</v>
      </c>
      <c r="C140" s="5">
        <v>3.3</v>
      </c>
      <c r="D140" s="5">
        <v>6</v>
      </c>
      <c r="E140" s="5" t="s">
        <v>523</v>
      </c>
      <c r="F140" s="5" t="s">
        <v>539</v>
      </c>
      <c r="G140" s="5" t="s">
        <v>546</v>
      </c>
      <c r="H140" s="5" t="s">
        <v>855</v>
      </c>
      <c r="I140" s="148" t="s">
        <v>178</v>
      </c>
      <c r="J140" s="5" t="s">
        <v>856</v>
      </c>
      <c r="K140" s="5" t="s">
        <v>599</v>
      </c>
      <c r="M140" s="5" t="str">
        <f t="shared" ca="1" si="4"/>
        <v>I</v>
      </c>
      <c r="N140" s="5">
        <f ca="1">LOOKUP(99^99,--(0&amp;MID(C140,MIN(FIND({0,1,2,3,4,5,6,7,8,9},C140&amp;1234567890)),ROW(INDIRECT("1:"&amp;LEN(C140)+1)))))</f>
        <v>3.3</v>
      </c>
      <c r="O140" s="5">
        <f t="shared" ca="1" si="5"/>
        <v>0</v>
      </c>
      <c r="P140" s="5">
        <f ca="1">LOOKUP(99^99,--(0&amp;MID(G140,MIN(FIND({0,1,2,3,4,5,6,7,8,9},G140&amp;1234567890)),ROW(INDIRECT("1:"&amp;LEN(G140)+1)))))</f>
        <v>0</v>
      </c>
    </row>
    <row r="141" spans="1:16" x14ac:dyDescent="0.2">
      <c r="A141" s="148" t="s">
        <v>182</v>
      </c>
      <c r="B141" s="5">
        <v>49</v>
      </c>
      <c r="C141" s="5">
        <v>2.2000000000000002</v>
      </c>
      <c r="D141" s="5">
        <v>6</v>
      </c>
      <c r="E141" s="5" t="s">
        <v>523</v>
      </c>
      <c r="F141" s="5" t="s">
        <v>603</v>
      </c>
      <c r="G141" s="5" t="s">
        <v>522</v>
      </c>
      <c r="H141" s="5" t="s">
        <v>540</v>
      </c>
      <c r="I141" s="148" t="s">
        <v>287</v>
      </c>
      <c r="J141" s="5" t="s">
        <v>857</v>
      </c>
      <c r="K141" s="5" t="s">
        <v>718</v>
      </c>
      <c r="M141" s="5" t="str">
        <f t="shared" ca="1" si="4"/>
        <v>I</v>
      </c>
      <c r="N141" s="5">
        <f ca="1">LOOKUP(99^99,--(0&amp;MID(C141,MIN(FIND({0,1,2,3,4,5,6,7,8,9},C141&amp;1234567890)),ROW(INDIRECT("1:"&amp;LEN(C141)+1)))))</f>
        <v>2.2000000000000002</v>
      </c>
      <c r="O141" s="5" t="str">
        <f t="shared" si="5"/>
        <v>No data</v>
      </c>
      <c r="P141" s="5">
        <f ca="1">LOOKUP(99^99,--(0&amp;MID(G141,MIN(FIND({0,1,2,3,4,5,6,7,8,9},G141&amp;1234567890)),ROW(INDIRECT("1:"&amp;LEN(G141)+1)))))</f>
        <v>0</v>
      </c>
    </row>
    <row r="142" spans="1:16" x14ac:dyDescent="0.2">
      <c r="A142" s="148" t="s">
        <v>195</v>
      </c>
      <c r="B142" s="5">
        <v>49</v>
      </c>
      <c r="C142" s="5">
        <v>7.5</v>
      </c>
      <c r="D142" s="5">
        <v>6</v>
      </c>
      <c r="E142" s="5" t="s">
        <v>523</v>
      </c>
      <c r="F142" s="5" t="s">
        <v>539</v>
      </c>
      <c r="G142" s="5" t="s">
        <v>546</v>
      </c>
      <c r="H142" s="5" t="s">
        <v>858</v>
      </c>
      <c r="I142" s="148" t="s">
        <v>228</v>
      </c>
      <c r="J142" s="5" t="s">
        <v>859</v>
      </c>
      <c r="K142" s="5" t="s">
        <v>610</v>
      </c>
      <c r="M142" s="5" t="str">
        <f t="shared" ca="1" si="4"/>
        <v>I</v>
      </c>
      <c r="N142" s="5">
        <f ca="1">LOOKUP(99^99,--(0&amp;MID(C142,MIN(FIND({0,1,2,3,4,5,6,7,8,9},C142&amp;1234567890)),ROW(INDIRECT("1:"&amp;LEN(C142)+1)))))</f>
        <v>7.5</v>
      </c>
      <c r="O142" s="5">
        <f t="shared" ca="1" si="5"/>
        <v>0</v>
      </c>
      <c r="P142" s="5">
        <f ca="1">LOOKUP(99^99,--(0&amp;MID(G142,MIN(FIND({0,1,2,3,4,5,6,7,8,9},G142&amp;1234567890)),ROW(INDIRECT("1:"&amp;LEN(G142)+1)))))</f>
        <v>0</v>
      </c>
    </row>
    <row r="143" spans="1:16" x14ac:dyDescent="0.2">
      <c r="A143" s="148" t="s">
        <v>183</v>
      </c>
      <c r="B143" s="5">
        <v>49</v>
      </c>
      <c r="C143" s="5">
        <v>3.37</v>
      </c>
      <c r="D143" s="5">
        <v>6</v>
      </c>
      <c r="E143" s="5" t="s">
        <v>523</v>
      </c>
      <c r="F143" s="5" t="s">
        <v>860</v>
      </c>
      <c r="G143" s="5">
        <v>1.43</v>
      </c>
      <c r="H143" s="5" t="s">
        <v>861</v>
      </c>
      <c r="I143" s="148" t="s">
        <v>218</v>
      </c>
      <c r="J143" s="5" t="s">
        <v>862</v>
      </c>
      <c r="K143" s="5" t="s">
        <v>549</v>
      </c>
      <c r="M143" s="5" t="str">
        <f t="shared" ca="1" si="4"/>
        <v>I</v>
      </c>
      <c r="N143" s="5">
        <f ca="1">LOOKUP(99^99,--(0&amp;MID(C143,MIN(FIND({0,1,2,3,4,5,6,7,8,9},C143&amp;1234567890)),ROW(INDIRECT("1:"&amp;LEN(C143)+1)))))</f>
        <v>3.37</v>
      </c>
      <c r="O143" s="5">
        <f t="shared" ca="1" si="5"/>
        <v>1.43</v>
      </c>
      <c r="P143" s="5">
        <f ca="1">LOOKUP(99^99,--(0&amp;MID(G143,MIN(FIND({0,1,2,3,4,5,6,7,8,9},G143&amp;1234567890)),ROW(INDIRECT("1:"&amp;LEN(G143)+1)))))</f>
        <v>1.43</v>
      </c>
    </row>
    <row r="144" spans="1:16" x14ac:dyDescent="0.2">
      <c r="A144" s="148" t="s">
        <v>236</v>
      </c>
      <c r="B144" s="5">
        <v>49</v>
      </c>
      <c r="C144" s="5">
        <v>4.2</v>
      </c>
      <c r="D144" s="5">
        <v>6</v>
      </c>
      <c r="E144" s="5" t="s">
        <v>523</v>
      </c>
      <c r="F144" s="5" t="s">
        <v>539</v>
      </c>
      <c r="G144" s="5" t="s">
        <v>522</v>
      </c>
      <c r="H144" s="5" t="s">
        <v>522</v>
      </c>
      <c r="I144" s="148" t="s">
        <v>317</v>
      </c>
      <c r="J144" s="5" t="s">
        <v>863</v>
      </c>
      <c r="K144" s="5" t="s">
        <v>864</v>
      </c>
      <c r="M144" s="5" t="str">
        <f t="shared" ca="1" si="4"/>
        <v>I</v>
      </c>
      <c r="N144" s="5">
        <f ca="1">LOOKUP(99^99,--(0&amp;MID(C144,MIN(FIND({0,1,2,3,4,5,6,7,8,9},C144&amp;1234567890)),ROW(INDIRECT("1:"&amp;LEN(C144)+1)))))</f>
        <v>4.2</v>
      </c>
      <c r="O144" s="5" t="str">
        <f t="shared" si="5"/>
        <v>No data</v>
      </c>
      <c r="P144" s="5">
        <f ca="1">LOOKUP(99^99,--(0&amp;MID(G144,MIN(FIND({0,1,2,3,4,5,6,7,8,9},G144&amp;1234567890)),ROW(INDIRECT("1:"&amp;LEN(G144)+1)))))</f>
        <v>0</v>
      </c>
    </row>
    <row r="145" spans="1:16" x14ac:dyDescent="0.2">
      <c r="A145" s="148" t="s">
        <v>214</v>
      </c>
      <c r="B145" s="5">
        <v>49</v>
      </c>
      <c r="C145" s="5">
        <v>3</v>
      </c>
      <c r="D145" s="5">
        <v>6</v>
      </c>
      <c r="E145" s="5" t="s">
        <v>523</v>
      </c>
      <c r="F145" s="5" t="s">
        <v>539</v>
      </c>
      <c r="G145" s="5" t="s">
        <v>546</v>
      </c>
      <c r="H145" s="5" t="s">
        <v>865</v>
      </c>
      <c r="I145" s="148" t="s">
        <v>218</v>
      </c>
      <c r="J145" s="5" t="s">
        <v>866</v>
      </c>
      <c r="K145" s="5" t="s">
        <v>610</v>
      </c>
      <c r="M145" s="5" t="str">
        <f t="shared" ca="1" si="4"/>
        <v>I</v>
      </c>
      <c r="N145" s="5">
        <f ca="1">LOOKUP(99^99,--(0&amp;MID(C145,MIN(FIND({0,1,2,3,4,5,6,7,8,9},C145&amp;1234567890)),ROW(INDIRECT("1:"&amp;LEN(C145)+1)))))</f>
        <v>3</v>
      </c>
      <c r="O145" s="5">
        <f t="shared" ca="1" si="5"/>
        <v>0</v>
      </c>
      <c r="P145" s="5">
        <f ca="1">LOOKUP(99^99,--(0&amp;MID(G145,MIN(FIND({0,1,2,3,4,5,6,7,8,9},G145&amp;1234567890)),ROW(INDIRECT("1:"&amp;LEN(G145)+1)))))</f>
        <v>0</v>
      </c>
    </row>
    <row r="146" spans="1:16" x14ac:dyDescent="0.2">
      <c r="A146" s="148" t="s">
        <v>174</v>
      </c>
      <c r="B146" s="5">
        <v>49</v>
      </c>
      <c r="C146" s="5">
        <v>7.8</v>
      </c>
      <c r="D146" s="5">
        <v>7</v>
      </c>
      <c r="E146" s="5" t="s">
        <v>523</v>
      </c>
      <c r="F146" s="5" t="s">
        <v>539</v>
      </c>
      <c r="G146" s="5" t="s">
        <v>546</v>
      </c>
      <c r="H146" s="5" t="s">
        <v>867</v>
      </c>
      <c r="I146" s="148" t="s">
        <v>317</v>
      </c>
      <c r="J146" s="5" t="s">
        <v>868</v>
      </c>
      <c r="K146" s="5" t="s">
        <v>578</v>
      </c>
      <c r="M146" s="5" t="str">
        <f t="shared" ca="1" si="4"/>
        <v>II</v>
      </c>
      <c r="N146" s="5">
        <f ca="1">LOOKUP(99^99,--(0&amp;MID(C146,MIN(FIND({0,1,2,3,4,5,6,7,8,9},C146&amp;1234567890)),ROW(INDIRECT("1:"&amp;LEN(C146)+1)))))</f>
        <v>7.8</v>
      </c>
      <c r="O146" s="5">
        <f t="shared" ca="1" si="5"/>
        <v>0</v>
      </c>
      <c r="P146" s="5">
        <f ca="1">LOOKUP(99^99,--(0&amp;MID(G146,MIN(FIND({0,1,2,3,4,5,6,7,8,9},G146&amp;1234567890)),ROW(INDIRECT("1:"&amp;LEN(G146)+1)))))</f>
        <v>0</v>
      </c>
    </row>
    <row r="147" spans="1:16" x14ac:dyDescent="0.2">
      <c r="A147" s="148" t="s">
        <v>242</v>
      </c>
      <c r="B147" s="5">
        <v>49</v>
      </c>
      <c r="C147" s="5">
        <v>2.8</v>
      </c>
      <c r="D147" s="5">
        <v>6</v>
      </c>
      <c r="E147" s="5" t="s">
        <v>523</v>
      </c>
      <c r="F147" s="5" t="s">
        <v>533</v>
      </c>
      <c r="G147" s="5" t="s">
        <v>763</v>
      </c>
      <c r="H147" s="5" t="s">
        <v>582</v>
      </c>
      <c r="I147" s="148" t="s">
        <v>178</v>
      </c>
      <c r="J147" s="5" t="s">
        <v>869</v>
      </c>
      <c r="K147" s="5" t="s">
        <v>612</v>
      </c>
      <c r="M147" s="5" t="str">
        <f t="shared" ca="1" si="4"/>
        <v>I</v>
      </c>
      <c r="N147" s="5">
        <f ca="1">LOOKUP(99^99,--(0&amp;MID(C147,MIN(FIND({0,1,2,3,4,5,6,7,8,9},C147&amp;1234567890)),ROW(INDIRECT("1:"&amp;LEN(C147)+1)))))</f>
        <v>2.8</v>
      </c>
      <c r="O147" s="5" t="str">
        <f t="shared" ca="1" si="5"/>
        <v>no data</v>
      </c>
      <c r="P147" s="5">
        <f ca="1">LOOKUP(99^99,--(0&amp;MID(G147,MIN(FIND({0,1,2,3,4,5,6,7,8,9},G147&amp;1234567890)),ROW(INDIRECT("1:"&amp;LEN(G147)+1)))))</f>
        <v>0</v>
      </c>
    </row>
    <row r="148" spans="1:16" x14ac:dyDescent="0.2">
      <c r="A148" s="148" t="s">
        <v>206</v>
      </c>
      <c r="B148" s="5">
        <v>49</v>
      </c>
      <c r="C148" s="5">
        <v>4</v>
      </c>
      <c r="D148" s="5">
        <v>6</v>
      </c>
      <c r="E148" s="5" t="s">
        <v>523</v>
      </c>
      <c r="F148" s="5" t="s">
        <v>533</v>
      </c>
      <c r="G148" s="5" t="s">
        <v>546</v>
      </c>
      <c r="H148" s="5" t="s">
        <v>870</v>
      </c>
      <c r="I148" s="148" t="s">
        <v>209</v>
      </c>
      <c r="J148" s="5" t="s">
        <v>871</v>
      </c>
      <c r="K148" s="5" t="s">
        <v>762</v>
      </c>
      <c r="M148" s="5" t="str">
        <f t="shared" ca="1" si="4"/>
        <v>I</v>
      </c>
      <c r="N148" s="5">
        <f ca="1">LOOKUP(99^99,--(0&amp;MID(C148,MIN(FIND({0,1,2,3,4,5,6,7,8,9},C148&amp;1234567890)),ROW(INDIRECT("1:"&amp;LEN(C148)+1)))))</f>
        <v>4</v>
      </c>
      <c r="O148" s="5">
        <f t="shared" ca="1" si="5"/>
        <v>0</v>
      </c>
      <c r="P148" s="5">
        <f ca="1">LOOKUP(99^99,--(0&amp;MID(G148,MIN(FIND({0,1,2,3,4,5,6,7,8,9},G148&amp;1234567890)),ROW(INDIRECT("1:"&amp;LEN(G148)+1)))))</f>
        <v>0</v>
      </c>
    </row>
    <row r="149" spans="1:16" x14ac:dyDescent="0.2">
      <c r="A149" s="148" t="s">
        <v>200</v>
      </c>
      <c r="B149" s="5">
        <v>49</v>
      </c>
      <c r="C149" s="5">
        <v>3.9</v>
      </c>
      <c r="D149" s="5">
        <v>6</v>
      </c>
      <c r="E149" s="5" t="s">
        <v>523</v>
      </c>
      <c r="F149" s="5" t="s">
        <v>524</v>
      </c>
      <c r="G149" s="5" t="s">
        <v>522</v>
      </c>
      <c r="H149" s="5" t="s">
        <v>522</v>
      </c>
      <c r="I149" s="148" t="s">
        <v>262</v>
      </c>
      <c r="J149" s="5" t="s">
        <v>872</v>
      </c>
      <c r="K149" s="5" t="s">
        <v>612</v>
      </c>
      <c r="M149" s="5" t="str">
        <f t="shared" ca="1" si="4"/>
        <v>I</v>
      </c>
      <c r="N149" s="5">
        <f ca="1">LOOKUP(99^99,--(0&amp;MID(C149,MIN(FIND({0,1,2,3,4,5,6,7,8,9},C149&amp;1234567890)),ROW(INDIRECT("1:"&amp;LEN(C149)+1)))))</f>
        <v>3.9</v>
      </c>
      <c r="O149" s="5" t="str">
        <f t="shared" si="5"/>
        <v>No data</v>
      </c>
      <c r="P149" s="5">
        <f ca="1">LOOKUP(99^99,--(0&amp;MID(G149,MIN(FIND({0,1,2,3,4,5,6,7,8,9},G149&amp;1234567890)),ROW(INDIRECT("1:"&amp;LEN(G149)+1)))))</f>
        <v>0</v>
      </c>
    </row>
    <row r="150" spans="1:16" x14ac:dyDescent="0.2">
      <c r="A150" s="148" t="s">
        <v>182</v>
      </c>
      <c r="B150" s="5">
        <v>49</v>
      </c>
      <c r="C150" s="5">
        <v>4.0999999999999996</v>
      </c>
      <c r="D150" s="5">
        <v>7</v>
      </c>
      <c r="E150" s="5" t="s">
        <v>523</v>
      </c>
      <c r="F150" s="5" t="s">
        <v>539</v>
      </c>
      <c r="G150" s="5" t="s">
        <v>546</v>
      </c>
      <c r="H150" s="5" t="s">
        <v>561</v>
      </c>
      <c r="I150" s="148" t="s">
        <v>218</v>
      </c>
      <c r="J150" s="5" t="s">
        <v>873</v>
      </c>
      <c r="K150" s="5" t="s">
        <v>544</v>
      </c>
      <c r="M150" s="5" t="str">
        <f t="shared" ca="1" si="4"/>
        <v>II</v>
      </c>
      <c r="N150" s="5">
        <f ca="1">LOOKUP(99^99,--(0&amp;MID(C150,MIN(FIND({0,1,2,3,4,5,6,7,8,9},C150&amp;1234567890)),ROW(INDIRECT("1:"&amp;LEN(C150)+1)))))</f>
        <v>4.0999999999999996</v>
      </c>
      <c r="O150" s="5">
        <f t="shared" ca="1" si="5"/>
        <v>0</v>
      </c>
      <c r="P150" s="5">
        <f ca="1">LOOKUP(99^99,--(0&amp;MID(G150,MIN(FIND({0,1,2,3,4,5,6,7,8,9},G150&amp;1234567890)),ROW(INDIRECT("1:"&amp;LEN(G150)+1)))))</f>
        <v>0</v>
      </c>
    </row>
    <row r="151" spans="1:16" x14ac:dyDescent="0.2">
      <c r="A151" s="148" t="s">
        <v>236</v>
      </c>
      <c r="B151" s="5">
        <v>49</v>
      </c>
      <c r="C151" s="5">
        <v>2.5</v>
      </c>
      <c r="D151" s="5">
        <v>7</v>
      </c>
      <c r="E151" s="5" t="s">
        <v>607</v>
      </c>
      <c r="F151" s="5" t="s">
        <v>533</v>
      </c>
      <c r="G151" s="5" t="s">
        <v>546</v>
      </c>
      <c r="H151" s="5" t="s">
        <v>567</v>
      </c>
      <c r="I151" s="148" t="s">
        <v>262</v>
      </c>
      <c r="J151" s="5" t="s">
        <v>874</v>
      </c>
      <c r="K151" s="5" t="s">
        <v>569</v>
      </c>
      <c r="M151" s="5" t="str">
        <f t="shared" ca="1" si="4"/>
        <v>II</v>
      </c>
      <c r="N151" s="5">
        <f ca="1">LOOKUP(99^99,--(0&amp;MID(C151,MIN(FIND({0,1,2,3,4,5,6,7,8,9},C151&amp;1234567890)),ROW(INDIRECT("1:"&amp;LEN(C151)+1)))))</f>
        <v>2.5</v>
      </c>
      <c r="O151" s="5">
        <f t="shared" ca="1" si="5"/>
        <v>0</v>
      </c>
      <c r="P151" s="5">
        <f ca="1">LOOKUP(99^99,--(0&amp;MID(G151,MIN(FIND({0,1,2,3,4,5,6,7,8,9},G151&amp;1234567890)),ROW(INDIRECT("1:"&amp;LEN(G151)+1)))))</f>
        <v>0</v>
      </c>
    </row>
    <row r="152" spans="1:16" x14ac:dyDescent="0.2">
      <c r="A152" s="148" t="s">
        <v>199</v>
      </c>
      <c r="B152" s="5">
        <v>49</v>
      </c>
      <c r="C152" s="5">
        <v>2.1</v>
      </c>
      <c r="D152" s="5">
        <v>6</v>
      </c>
      <c r="E152" s="5" t="s">
        <v>523</v>
      </c>
      <c r="F152" s="5" t="s">
        <v>563</v>
      </c>
      <c r="G152" s="5" t="s">
        <v>522</v>
      </c>
      <c r="H152" s="5" t="s">
        <v>540</v>
      </c>
      <c r="I152" s="148" t="s">
        <v>183</v>
      </c>
      <c r="J152" s="5" t="s">
        <v>875</v>
      </c>
      <c r="K152" s="5" t="s">
        <v>714</v>
      </c>
      <c r="M152" s="5" t="str">
        <f t="shared" ca="1" si="4"/>
        <v>I</v>
      </c>
      <c r="N152" s="5">
        <f ca="1">LOOKUP(99^99,--(0&amp;MID(C152,MIN(FIND({0,1,2,3,4,5,6,7,8,9},C152&amp;1234567890)),ROW(INDIRECT("1:"&amp;LEN(C152)+1)))))</f>
        <v>2.1</v>
      </c>
      <c r="O152" s="5" t="str">
        <f t="shared" si="5"/>
        <v>No data</v>
      </c>
      <c r="P152" s="5">
        <f ca="1">LOOKUP(99^99,--(0&amp;MID(G152,MIN(FIND({0,1,2,3,4,5,6,7,8,9},G152&amp;1234567890)),ROW(INDIRECT("1:"&amp;LEN(G152)+1)))))</f>
        <v>0</v>
      </c>
    </row>
    <row r="153" spans="1:16" x14ac:dyDescent="0.2">
      <c r="A153" s="148" t="s">
        <v>241</v>
      </c>
      <c r="B153" s="5">
        <v>49</v>
      </c>
      <c r="C153" s="5">
        <v>6.4</v>
      </c>
      <c r="D153" s="5">
        <v>7</v>
      </c>
      <c r="E153" s="5" t="s">
        <v>523</v>
      </c>
      <c r="F153" s="5" t="s">
        <v>539</v>
      </c>
      <c r="G153" s="5" t="s">
        <v>522</v>
      </c>
      <c r="H153" s="5" t="s">
        <v>540</v>
      </c>
      <c r="I153" s="148" t="s">
        <v>177</v>
      </c>
      <c r="J153" s="5" t="s">
        <v>876</v>
      </c>
      <c r="K153" s="5" t="s">
        <v>728</v>
      </c>
      <c r="M153" s="5" t="str">
        <f t="shared" ca="1" si="4"/>
        <v>II</v>
      </c>
      <c r="N153" s="5">
        <f ca="1">LOOKUP(99^99,--(0&amp;MID(C153,MIN(FIND({0,1,2,3,4,5,6,7,8,9},C153&amp;1234567890)),ROW(INDIRECT("1:"&amp;LEN(C153)+1)))))</f>
        <v>6.4</v>
      </c>
      <c r="O153" s="5" t="str">
        <f t="shared" si="5"/>
        <v>No data</v>
      </c>
      <c r="P153" s="5">
        <f ca="1">LOOKUP(99^99,--(0&amp;MID(G153,MIN(FIND({0,1,2,3,4,5,6,7,8,9},G153&amp;1234567890)),ROW(INDIRECT("1:"&amp;LEN(G153)+1)))))</f>
        <v>0</v>
      </c>
    </row>
    <row r="154" spans="1:16" x14ac:dyDescent="0.2">
      <c r="A154" s="148" t="s">
        <v>241</v>
      </c>
      <c r="B154" s="5">
        <v>49</v>
      </c>
      <c r="C154" s="5">
        <v>3.2</v>
      </c>
      <c r="D154" s="5">
        <v>6</v>
      </c>
      <c r="E154" s="5" t="s">
        <v>523</v>
      </c>
      <c r="F154" s="5" t="s">
        <v>533</v>
      </c>
      <c r="G154" s="5" t="s">
        <v>557</v>
      </c>
      <c r="H154" s="5" t="s">
        <v>877</v>
      </c>
      <c r="I154" s="148" t="s">
        <v>228</v>
      </c>
      <c r="J154" s="5" t="s">
        <v>878</v>
      </c>
      <c r="K154" s="5" t="s">
        <v>574</v>
      </c>
      <c r="M154" s="5" t="str">
        <f t="shared" ca="1" si="4"/>
        <v>I</v>
      </c>
      <c r="N154" s="5">
        <f ca="1">LOOKUP(99^99,--(0&amp;MID(C154,MIN(FIND({0,1,2,3,4,5,6,7,8,9},C154&amp;1234567890)),ROW(INDIRECT("1:"&amp;LEN(C154)+1)))))</f>
        <v>3.2</v>
      </c>
      <c r="O154" s="5">
        <f t="shared" ca="1" si="5"/>
        <v>0.1</v>
      </c>
      <c r="P154" s="5">
        <f ca="1">LOOKUP(99^99,--(0&amp;MID(G154,MIN(FIND({0,1,2,3,4,5,6,7,8,9},G154&amp;1234567890)),ROW(INDIRECT("1:"&amp;LEN(G154)+1)))))</f>
        <v>0.1</v>
      </c>
    </row>
    <row r="155" spans="1:16" x14ac:dyDescent="0.2">
      <c r="A155" s="148" t="s">
        <v>216</v>
      </c>
      <c r="B155" s="5">
        <v>49</v>
      </c>
      <c r="C155" s="5">
        <v>5.6</v>
      </c>
      <c r="D155" s="5">
        <v>6</v>
      </c>
      <c r="E155" s="5" t="s">
        <v>523</v>
      </c>
      <c r="F155" s="5" t="s">
        <v>810</v>
      </c>
      <c r="G155" s="5">
        <v>5.7</v>
      </c>
      <c r="H155" s="5" t="s">
        <v>522</v>
      </c>
      <c r="I155" s="148" t="s">
        <v>262</v>
      </c>
      <c r="J155" s="5" t="s">
        <v>879</v>
      </c>
      <c r="K155" s="5" t="s">
        <v>610</v>
      </c>
      <c r="M155" s="5" t="str">
        <f t="shared" ca="1" si="4"/>
        <v>I</v>
      </c>
      <c r="N155" s="5">
        <f ca="1">LOOKUP(99^99,--(0&amp;MID(C155,MIN(FIND({0,1,2,3,4,5,6,7,8,9},C155&amp;1234567890)),ROW(INDIRECT("1:"&amp;LEN(C155)+1)))))</f>
        <v>5.6</v>
      </c>
      <c r="O155" s="5">
        <f t="shared" ca="1" si="5"/>
        <v>5.7</v>
      </c>
      <c r="P155" s="5">
        <f ca="1">LOOKUP(99^99,--(0&amp;MID(G155,MIN(FIND({0,1,2,3,4,5,6,7,8,9},G155&amp;1234567890)),ROW(INDIRECT("1:"&amp;LEN(G155)+1)))))</f>
        <v>5.7</v>
      </c>
    </row>
    <row r="156" spans="1:16" x14ac:dyDescent="0.2">
      <c r="A156" s="148" t="s">
        <v>202</v>
      </c>
      <c r="B156" s="5">
        <v>49</v>
      </c>
      <c r="C156" s="5">
        <v>5.6</v>
      </c>
      <c r="D156" s="5">
        <v>6</v>
      </c>
      <c r="E156" s="5" t="s">
        <v>581</v>
      </c>
      <c r="F156" s="5" t="s">
        <v>705</v>
      </c>
      <c r="G156" s="5" t="s">
        <v>522</v>
      </c>
      <c r="H156" s="5" t="s">
        <v>522</v>
      </c>
      <c r="I156" s="148" t="s">
        <v>178</v>
      </c>
      <c r="J156" s="5" t="s">
        <v>880</v>
      </c>
      <c r="K156" s="5" t="s">
        <v>584</v>
      </c>
      <c r="M156" s="5" t="str">
        <f t="shared" si="4"/>
        <v>II</v>
      </c>
      <c r="N156" s="5">
        <f ca="1">LOOKUP(99^99,--(0&amp;MID(C156,MIN(FIND({0,1,2,3,4,5,6,7,8,9},C156&amp;1234567890)),ROW(INDIRECT("1:"&amp;LEN(C156)+1)))))</f>
        <v>5.6</v>
      </c>
      <c r="O156" s="5" t="str">
        <f t="shared" si="5"/>
        <v>No data</v>
      </c>
      <c r="P156" s="5">
        <f ca="1">LOOKUP(99^99,--(0&amp;MID(G156,MIN(FIND({0,1,2,3,4,5,6,7,8,9},G156&amp;1234567890)),ROW(INDIRECT("1:"&amp;LEN(G156)+1)))))</f>
        <v>0</v>
      </c>
    </row>
    <row r="157" spans="1:16" x14ac:dyDescent="0.2">
      <c r="A157" s="148" t="s">
        <v>172</v>
      </c>
      <c r="B157" s="5">
        <v>49</v>
      </c>
      <c r="C157" s="5">
        <v>6.7</v>
      </c>
      <c r="D157" s="5">
        <v>6</v>
      </c>
      <c r="E157" s="5" t="s">
        <v>581</v>
      </c>
      <c r="F157" s="5" t="s">
        <v>539</v>
      </c>
      <c r="G157" s="5" t="s">
        <v>527</v>
      </c>
      <c r="H157" s="5" t="s">
        <v>540</v>
      </c>
      <c r="I157" s="148" t="s">
        <v>182</v>
      </c>
      <c r="J157" s="5" t="s">
        <v>881</v>
      </c>
      <c r="K157" s="5" t="s">
        <v>762</v>
      </c>
      <c r="M157" s="5" t="str">
        <f t="shared" si="4"/>
        <v>II</v>
      </c>
      <c r="N157" s="5">
        <f ca="1">LOOKUP(99^99,--(0&amp;MID(C157,MIN(FIND({0,1,2,3,4,5,6,7,8,9},C157&amp;1234567890)),ROW(INDIRECT("1:"&amp;LEN(C157)+1)))))</f>
        <v>6.7</v>
      </c>
      <c r="O157" s="5" t="str">
        <f t="shared" ca="1" si="5"/>
        <v>no data</v>
      </c>
      <c r="P157" s="5">
        <f ca="1">LOOKUP(99^99,--(0&amp;MID(G157,MIN(FIND({0,1,2,3,4,5,6,7,8,9},G157&amp;1234567890)),ROW(INDIRECT("1:"&amp;LEN(G157)+1)))))</f>
        <v>0</v>
      </c>
    </row>
    <row r="158" spans="1:16" x14ac:dyDescent="0.2">
      <c r="A158" s="148" t="s">
        <v>243</v>
      </c>
      <c r="B158" s="5">
        <v>49</v>
      </c>
      <c r="C158" s="5">
        <v>2.5</v>
      </c>
      <c r="D158" s="5">
        <v>6</v>
      </c>
      <c r="E158" s="5" t="s">
        <v>686</v>
      </c>
      <c r="F158" s="5" t="s">
        <v>533</v>
      </c>
      <c r="G158" s="5" t="s">
        <v>522</v>
      </c>
      <c r="H158" s="5" t="s">
        <v>540</v>
      </c>
      <c r="I158" s="148" t="s">
        <v>236</v>
      </c>
      <c r="J158" s="5" t="s">
        <v>882</v>
      </c>
      <c r="K158" s="5" t="s">
        <v>553</v>
      </c>
      <c r="M158" s="5" t="str">
        <f t="shared" si="4"/>
        <v>II</v>
      </c>
      <c r="N158" s="5">
        <f ca="1">LOOKUP(99^99,--(0&amp;MID(C158,MIN(FIND({0,1,2,3,4,5,6,7,8,9},C158&amp;1234567890)),ROW(INDIRECT("1:"&amp;LEN(C158)+1)))))</f>
        <v>2.5</v>
      </c>
      <c r="O158" s="5" t="str">
        <f t="shared" si="5"/>
        <v>No data</v>
      </c>
      <c r="P158" s="5">
        <f ca="1">LOOKUP(99^99,--(0&amp;MID(G158,MIN(FIND({0,1,2,3,4,5,6,7,8,9},G158&amp;1234567890)),ROW(INDIRECT("1:"&amp;LEN(G158)+1)))))</f>
        <v>0</v>
      </c>
    </row>
    <row r="159" spans="1:16" x14ac:dyDescent="0.2">
      <c r="A159" s="148" t="s">
        <v>244</v>
      </c>
      <c r="B159" s="5">
        <v>49</v>
      </c>
      <c r="C159" s="5">
        <v>3</v>
      </c>
      <c r="D159" s="5">
        <v>7</v>
      </c>
      <c r="E159" s="5" t="s">
        <v>523</v>
      </c>
      <c r="F159" s="5" t="s">
        <v>883</v>
      </c>
      <c r="G159" s="5">
        <v>0.3</v>
      </c>
      <c r="H159" s="5" t="s">
        <v>884</v>
      </c>
      <c r="I159" s="148" t="s">
        <v>248</v>
      </c>
      <c r="J159" s="5" t="s">
        <v>885</v>
      </c>
      <c r="K159" s="5" t="s">
        <v>612</v>
      </c>
      <c r="M159" s="5" t="str">
        <f t="shared" ca="1" si="4"/>
        <v>II</v>
      </c>
      <c r="N159" s="5">
        <f ca="1">LOOKUP(99^99,--(0&amp;MID(C159,MIN(FIND({0,1,2,3,4,5,6,7,8,9},C159&amp;1234567890)),ROW(INDIRECT("1:"&amp;LEN(C159)+1)))))</f>
        <v>3</v>
      </c>
      <c r="O159" s="5">
        <f t="shared" ca="1" si="5"/>
        <v>0.3</v>
      </c>
      <c r="P159" s="5">
        <f ca="1">LOOKUP(99^99,--(0&amp;MID(G159,MIN(FIND({0,1,2,3,4,5,6,7,8,9},G159&amp;1234567890)),ROW(INDIRECT("1:"&amp;LEN(G159)+1)))))</f>
        <v>0.3</v>
      </c>
    </row>
    <row r="160" spans="1:16" x14ac:dyDescent="0.2">
      <c r="A160" s="148" t="s">
        <v>217</v>
      </c>
      <c r="B160" s="5">
        <v>49</v>
      </c>
      <c r="C160" s="5">
        <v>3.4</v>
      </c>
      <c r="D160" s="5">
        <v>6</v>
      </c>
      <c r="E160" s="5" t="s">
        <v>523</v>
      </c>
      <c r="F160" s="5" t="s">
        <v>539</v>
      </c>
      <c r="G160" s="5" t="s">
        <v>546</v>
      </c>
      <c r="H160" s="5" t="s">
        <v>886</v>
      </c>
      <c r="I160" s="148" t="s">
        <v>248</v>
      </c>
      <c r="J160" s="5" t="s">
        <v>887</v>
      </c>
      <c r="K160" s="5" t="s">
        <v>612</v>
      </c>
      <c r="M160" s="5" t="str">
        <f t="shared" ca="1" si="4"/>
        <v>I</v>
      </c>
      <c r="N160" s="5">
        <f ca="1">LOOKUP(99^99,--(0&amp;MID(C160,MIN(FIND({0,1,2,3,4,5,6,7,8,9},C160&amp;1234567890)),ROW(INDIRECT("1:"&amp;LEN(C160)+1)))))</f>
        <v>3.4</v>
      </c>
      <c r="O160" s="5">
        <f t="shared" ca="1" si="5"/>
        <v>0</v>
      </c>
      <c r="P160" s="5">
        <f ca="1">LOOKUP(99^99,--(0&amp;MID(G160,MIN(FIND({0,1,2,3,4,5,6,7,8,9},G160&amp;1234567890)),ROW(INDIRECT("1:"&amp;LEN(G160)+1)))))</f>
        <v>0</v>
      </c>
    </row>
    <row r="161" spans="1:16" x14ac:dyDescent="0.2">
      <c r="A161" s="148" t="s">
        <v>245</v>
      </c>
      <c r="B161" s="5">
        <v>50</v>
      </c>
      <c r="C161" s="5">
        <v>4.8</v>
      </c>
      <c r="D161" s="5">
        <v>6</v>
      </c>
      <c r="E161" s="5" t="s">
        <v>523</v>
      </c>
      <c r="F161" s="5" t="s">
        <v>888</v>
      </c>
      <c r="G161" s="5">
        <v>0.7</v>
      </c>
      <c r="H161" s="5" t="s">
        <v>618</v>
      </c>
      <c r="I161" s="148" t="s">
        <v>209</v>
      </c>
      <c r="J161" s="5" t="s">
        <v>889</v>
      </c>
      <c r="K161" s="5" t="s">
        <v>526</v>
      </c>
      <c r="M161" s="5" t="str">
        <f t="shared" ca="1" si="4"/>
        <v>I</v>
      </c>
      <c r="N161" s="5">
        <f ca="1">LOOKUP(99^99,--(0&amp;MID(C161,MIN(FIND({0,1,2,3,4,5,6,7,8,9},C161&amp;1234567890)),ROW(INDIRECT("1:"&amp;LEN(C161)+1)))))</f>
        <v>4.8</v>
      </c>
      <c r="O161" s="5">
        <f t="shared" ca="1" si="5"/>
        <v>0.7</v>
      </c>
      <c r="P161" s="5">
        <f ca="1">LOOKUP(99^99,--(0&amp;MID(G161,MIN(FIND({0,1,2,3,4,5,6,7,8,9},G161&amp;1234567890)),ROW(INDIRECT("1:"&amp;LEN(G161)+1)))))</f>
        <v>0.7</v>
      </c>
    </row>
    <row r="162" spans="1:16" x14ac:dyDescent="0.2">
      <c r="A162" s="148" t="s">
        <v>201</v>
      </c>
      <c r="B162" s="5">
        <v>50</v>
      </c>
      <c r="C162" s="5">
        <v>6.3</v>
      </c>
      <c r="D162" s="5">
        <v>6</v>
      </c>
      <c r="E162" s="5" t="s">
        <v>523</v>
      </c>
      <c r="F162" s="5" t="s">
        <v>539</v>
      </c>
      <c r="G162" s="5" t="s">
        <v>546</v>
      </c>
      <c r="H162" s="5" t="s">
        <v>890</v>
      </c>
      <c r="I162" s="148" t="s">
        <v>247</v>
      </c>
      <c r="J162" s="5" t="s">
        <v>891</v>
      </c>
      <c r="K162" s="5" t="s">
        <v>653</v>
      </c>
      <c r="M162" s="5" t="str">
        <f t="shared" ca="1" si="4"/>
        <v>I</v>
      </c>
      <c r="N162" s="5">
        <f ca="1">LOOKUP(99^99,--(0&amp;MID(C162,MIN(FIND({0,1,2,3,4,5,6,7,8,9},C162&amp;1234567890)),ROW(INDIRECT("1:"&amp;LEN(C162)+1)))))</f>
        <v>6.3</v>
      </c>
      <c r="O162" s="5">
        <f t="shared" ca="1" si="5"/>
        <v>0</v>
      </c>
      <c r="P162" s="5">
        <f ca="1">LOOKUP(99^99,--(0&amp;MID(G162,MIN(FIND({0,1,2,3,4,5,6,7,8,9},G162&amp;1234567890)),ROW(INDIRECT("1:"&amp;LEN(G162)+1)))))</f>
        <v>0</v>
      </c>
    </row>
    <row r="163" spans="1:16" x14ac:dyDescent="0.2">
      <c r="A163" s="148" t="s">
        <v>182</v>
      </c>
      <c r="B163" s="5">
        <v>50</v>
      </c>
      <c r="C163" s="5">
        <v>7.4</v>
      </c>
      <c r="D163" s="5">
        <v>7</v>
      </c>
      <c r="E163" s="5" t="s">
        <v>523</v>
      </c>
      <c r="F163" s="5" t="s">
        <v>539</v>
      </c>
      <c r="G163" s="5" t="s">
        <v>546</v>
      </c>
      <c r="H163" s="5" t="s">
        <v>892</v>
      </c>
      <c r="I163" s="148" t="s">
        <v>173</v>
      </c>
      <c r="J163" s="5" t="s">
        <v>893</v>
      </c>
      <c r="K163" s="5" t="s">
        <v>526</v>
      </c>
      <c r="M163" s="5" t="str">
        <f t="shared" ca="1" si="4"/>
        <v>II</v>
      </c>
      <c r="N163" s="5">
        <f ca="1">LOOKUP(99^99,--(0&amp;MID(C163,MIN(FIND({0,1,2,3,4,5,6,7,8,9},C163&amp;1234567890)),ROW(INDIRECT("1:"&amp;LEN(C163)+1)))))</f>
        <v>7.4</v>
      </c>
      <c r="O163" s="5">
        <f t="shared" ca="1" si="5"/>
        <v>0</v>
      </c>
      <c r="P163" s="5">
        <f ca="1">LOOKUP(99^99,--(0&amp;MID(G163,MIN(FIND({0,1,2,3,4,5,6,7,8,9},G163&amp;1234567890)),ROW(INDIRECT("1:"&amp;LEN(G163)+1)))))</f>
        <v>0</v>
      </c>
    </row>
    <row r="164" spans="1:16" x14ac:dyDescent="0.2">
      <c r="A164" s="148" t="s">
        <v>211</v>
      </c>
      <c r="B164" s="5">
        <v>50</v>
      </c>
      <c r="C164" s="5">
        <v>6.3</v>
      </c>
      <c r="D164" s="5">
        <v>7</v>
      </c>
      <c r="E164" s="5" t="s">
        <v>523</v>
      </c>
      <c r="F164" s="5" t="s">
        <v>539</v>
      </c>
      <c r="G164" s="5" t="s">
        <v>546</v>
      </c>
      <c r="H164" s="5" t="s">
        <v>894</v>
      </c>
      <c r="I164" s="148" t="s">
        <v>224</v>
      </c>
      <c r="J164" s="5" t="s">
        <v>895</v>
      </c>
      <c r="K164" s="5" t="s">
        <v>610</v>
      </c>
      <c r="M164" s="5" t="str">
        <f t="shared" ca="1" si="4"/>
        <v>II</v>
      </c>
      <c r="N164" s="5">
        <f ca="1">LOOKUP(99^99,--(0&amp;MID(C164,MIN(FIND({0,1,2,3,4,5,6,7,8,9},C164&amp;1234567890)),ROW(INDIRECT("1:"&amp;LEN(C164)+1)))))</f>
        <v>6.3</v>
      </c>
      <c r="O164" s="5">
        <f t="shared" ca="1" si="5"/>
        <v>0</v>
      </c>
      <c r="P164" s="5">
        <f ca="1">LOOKUP(99^99,--(0&amp;MID(G164,MIN(FIND({0,1,2,3,4,5,6,7,8,9},G164&amp;1234567890)),ROW(INDIRECT("1:"&amp;LEN(G164)+1)))))</f>
        <v>0</v>
      </c>
    </row>
    <row r="165" spans="1:16" x14ac:dyDescent="0.2">
      <c r="A165" s="148" t="s">
        <v>246</v>
      </c>
      <c r="B165" s="5">
        <v>50</v>
      </c>
      <c r="C165" s="5">
        <v>3.7</v>
      </c>
      <c r="D165" s="5">
        <v>6</v>
      </c>
      <c r="E165" s="5" t="s">
        <v>607</v>
      </c>
      <c r="F165" s="5" t="s">
        <v>533</v>
      </c>
      <c r="G165" s="5">
        <v>50</v>
      </c>
      <c r="H165" s="5" t="s">
        <v>896</v>
      </c>
      <c r="I165" s="148" t="s">
        <v>209</v>
      </c>
      <c r="J165" s="5" t="s">
        <v>897</v>
      </c>
      <c r="K165" s="5" t="s">
        <v>626</v>
      </c>
      <c r="M165" s="5" t="str">
        <f t="shared" ca="1" si="4"/>
        <v>I</v>
      </c>
      <c r="N165" s="5">
        <f ca="1">LOOKUP(99^99,--(0&amp;MID(C165,MIN(FIND({0,1,2,3,4,5,6,7,8,9},C165&amp;1234567890)),ROW(INDIRECT("1:"&amp;LEN(C165)+1)))))</f>
        <v>3.7</v>
      </c>
      <c r="O165" s="5">
        <f t="shared" ca="1" si="5"/>
        <v>50</v>
      </c>
      <c r="P165" s="5">
        <f ca="1">LOOKUP(99^99,--(0&amp;MID(G165,MIN(FIND({0,1,2,3,4,5,6,7,8,9},G165&amp;1234567890)),ROW(INDIRECT("1:"&amp;LEN(G165)+1)))))</f>
        <v>50</v>
      </c>
    </row>
    <row r="166" spans="1:16" x14ac:dyDescent="0.2">
      <c r="A166" s="148" t="s">
        <v>247</v>
      </c>
      <c r="B166" s="5">
        <v>50</v>
      </c>
      <c r="C166" s="5">
        <v>84</v>
      </c>
      <c r="D166" s="5">
        <v>9</v>
      </c>
      <c r="E166" s="5" t="s">
        <v>523</v>
      </c>
      <c r="F166" s="5" t="s">
        <v>898</v>
      </c>
      <c r="G166" s="5">
        <v>91</v>
      </c>
      <c r="H166" s="5" t="s">
        <v>899</v>
      </c>
      <c r="I166" s="148" t="s">
        <v>218</v>
      </c>
      <c r="J166" s="5" t="s">
        <v>900</v>
      </c>
      <c r="K166" s="5" t="s">
        <v>544</v>
      </c>
      <c r="M166" s="5" t="str">
        <f t="shared" ca="1" si="4"/>
        <v>II</v>
      </c>
      <c r="N166" s="5">
        <f ca="1">LOOKUP(99^99,--(0&amp;MID(C166,MIN(FIND({0,1,2,3,4,5,6,7,8,9},C166&amp;1234567890)),ROW(INDIRECT("1:"&amp;LEN(C166)+1)))))</f>
        <v>84</v>
      </c>
      <c r="O166" s="5">
        <f t="shared" ca="1" si="5"/>
        <v>91</v>
      </c>
      <c r="P166" s="5">
        <f ca="1">LOOKUP(99^99,--(0&amp;MID(G166,MIN(FIND({0,1,2,3,4,5,6,7,8,9},G166&amp;1234567890)),ROW(INDIRECT("1:"&amp;LEN(G166)+1)))))</f>
        <v>91</v>
      </c>
    </row>
    <row r="167" spans="1:16" x14ac:dyDescent="0.2">
      <c r="A167" s="148" t="s">
        <v>248</v>
      </c>
      <c r="B167" s="5">
        <v>50</v>
      </c>
      <c r="C167" s="5">
        <v>5.4</v>
      </c>
      <c r="D167" s="5" t="s">
        <v>723</v>
      </c>
      <c r="E167" s="5" t="s">
        <v>523</v>
      </c>
      <c r="F167" s="5" t="s">
        <v>901</v>
      </c>
      <c r="G167" s="5">
        <v>4.88</v>
      </c>
      <c r="H167" s="5" t="s">
        <v>522</v>
      </c>
      <c r="I167" s="148" t="s">
        <v>317</v>
      </c>
      <c r="J167" s="5" t="s">
        <v>902</v>
      </c>
      <c r="K167" s="5" t="s">
        <v>578</v>
      </c>
      <c r="M167" s="5" t="str">
        <f t="shared" ca="1" si="4"/>
        <v>II</v>
      </c>
      <c r="N167" s="5">
        <f ca="1">LOOKUP(99^99,--(0&amp;MID(C167,MIN(FIND({0,1,2,3,4,5,6,7,8,9},C167&amp;1234567890)),ROW(INDIRECT("1:"&amp;LEN(C167)+1)))))</f>
        <v>5.4</v>
      </c>
      <c r="O167" s="5">
        <f t="shared" ca="1" si="5"/>
        <v>4.88</v>
      </c>
      <c r="P167" s="5">
        <f ca="1">LOOKUP(99^99,--(0&amp;MID(G167,MIN(FIND({0,1,2,3,4,5,6,7,8,9},G167&amp;1234567890)),ROW(INDIRECT("1:"&amp;LEN(G167)+1)))))</f>
        <v>4.88</v>
      </c>
    </row>
    <row r="168" spans="1:16" x14ac:dyDescent="0.2">
      <c r="A168" s="148" t="s">
        <v>216</v>
      </c>
      <c r="B168" s="5">
        <v>50</v>
      </c>
      <c r="C168" s="5">
        <v>2.6</v>
      </c>
      <c r="D168" s="5">
        <v>7</v>
      </c>
      <c r="E168" s="5" t="s">
        <v>581</v>
      </c>
      <c r="F168" s="5" t="s">
        <v>539</v>
      </c>
      <c r="G168" s="5" t="s">
        <v>546</v>
      </c>
      <c r="H168" s="5" t="s">
        <v>903</v>
      </c>
      <c r="I168" s="148" t="s">
        <v>218</v>
      </c>
      <c r="J168" s="5" t="s">
        <v>904</v>
      </c>
      <c r="K168" s="5" t="s">
        <v>703</v>
      </c>
      <c r="M168" s="5" t="str">
        <f t="shared" si="4"/>
        <v>II</v>
      </c>
      <c r="N168" s="5">
        <f ca="1">LOOKUP(99^99,--(0&amp;MID(C168,MIN(FIND({0,1,2,3,4,5,6,7,8,9},C168&amp;1234567890)),ROW(INDIRECT("1:"&amp;LEN(C168)+1)))))</f>
        <v>2.6</v>
      </c>
      <c r="O168" s="5">
        <f t="shared" ca="1" si="5"/>
        <v>0</v>
      </c>
      <c r="P168" s="5">
        <f ca="1">LOOKUP(99^99,--(0&amp;MID(G168,MIN(FIND({0,1,2,3,4,5,6,7,8,9},G168&amp;1234567890)),ROW(INDIRECT("1:"&amp;LEN(G168)+1)))))</f>
        <v>0</v>
      </c>
    </row>
    <row r="169" spans="1:16" x14ac:dyDescent="0.2">
      <c r="A169" s="148" t="s">
        <v>210</v>
      </c>
      <c r="B169" s="5">
        <v>50</v>
      </c>
      <c r="C169" s="5">
        <v>3.8</v>
      </c>
      <c r="D169" s="5">
        <v>6</v>
      </c>
      <c r="E169" s="5" t="s">
        <v>523</v>
      </c>
      <c r="F169" s="5" t="s">
        <v>563</v>
      </c>
      <c r="G169" s="5">
        <v>2.7</v>
      </c>
      <c r="H169" s="5" t="s">
        <v>905</v>
      </c>
      <c r="I169" s="148" t="s">
        <v>178</v>
      </c>
      <c r="J169" s="5" t="s">
        <v>906</v>
      </c>
      <c r="K169" s="5" t="s">
        <v>637</v>
      </c>
      <c r="M169" s="5" t="str">
        <f t="shared" ca="1" si="4"/>
        <v>I</v>
      </c>
      <c r="N169" s="5">
        <f ca="1">LOOKUP(99^99,--(0&amp;MID(C169,MIN(FIND({0,1,2,3,4,5,6,7,8,9},C169&amp;1234567890)),ROW(INDIRECT("1:"&amp;LEN(C169)+1)))))</f>
        <v>3.8</v>
      </c>
      <c r="O169" s="5">
        <f t="shared" ca="1" si="5"/>
        <v>2.7</v>
      </c>
      <c r="P169" s="5">
        <f ca="1">LOOKUP(99^99,--(0&amp;MID(G169,MIN(FIND({0,1,2,3,4,5,6,7,8,9},G169&amp;1234567890)),ROW(INDIRECT("1:"&amp;LEN(G169)+1)))))</f>
        <v>2.7</v>
      </c>
    </row>
    <row r="170" spans="1:16" x14ac:dyDescent="0.2">
      <c r="A170" s="148" t="s">
        <v>211</v>
      </c>
      <c r="B170" s="5">
        <v>50</v>
      </c>
      <c r="C170" s="5">
        <v>4.0999999999999996</v>
      </c>
      <c r="D170" s="5">
        <v>6</v>
      </c>
      <c r="E170" s="5" t="s">
        <v>523</v>
      </c>
      <c r="F170" s="5" t="s">
        <v>524</v>
      </c>
      <c r="G170" s="5">
        <v>0.4</v>
      </c>
      <c r="H170" s="5" t="s">
        <v>907</v>
      </c>
      <c r="I170" s="148" t="s">
        <v>248</v>
      </c>
      <c r="J170" s="5" t="s">
        <v>908</v>
      </c>
      <c r="K170" s="5" t="s">
        <v>634</v>
      </c>
      <c r="M170" s="5" t="str">
        <f t="shared" ca="1" si="4"/>
        <v>I</v>
      </c>
      <c r="N170" s="5">
        <f ca="1">LOOKUP(99^99,--(0&amp;MID(C170,MIN(FIND({0,1,2,3,4,5,6,7,8,9},C170&amp;1234567890)),ROW(INDIRECT("1:"&amp;LEN(C170)+1)))))</f>
        <v>4.0999999999999996</v>
      </c>
      <c r="O170" s="5">
        <f t="shared" ca="1" si="5"/>
        <v>0.4</v>
      </c>
      <c r="P170" s="5">
        <f ca="1">LOOKUP(99^99,--(0&amp;MID(G170,MIN(FIND({0,1,2,3,4,5,6,7,8,9},G170&amp;1234567890)),ROW(INDIRECT("1:"&amp;LEN(G170)+1)))))</f>
        <v>0.4</v>
      </c>
    </row>
    <row r="171" spans="1:16" x14ac:dyDescent="0.2">
      <c r="A171" s="148" t="s">
        <v>236</v>
      </c>
      <c r="B171" s="5">
        <v>50</v>
      </c>
      <c r="C171" s="5">
        <v>7.9</v>
      </c>
      <c r="D171" s="5">
        <v>9</v>
      </c>
      <c r="E171" s="5" t="s">
        <v>581</v>
      </c>
      <c r="F171" s="5" t="s">
        <v>539</v>
      </c>
      <c r="G171" s="5">
        <v>0.12</v>
      </c>
      <c r="H171" s="5" t="s">
        <v>909</v>
      </c>
      <c r="I171" s="148" t="s">
        <v>216</v>
      </c>
      <c r="J171" s="5" t="s">
        <v>910</v>
      </c>
      <c r="K171" s="5" t="s">
        <v>574</v>
      </c>
      <c r="M171" s="5" t="str">
        <f t="shared" si="4"/>
        <v>II</v>
      </c>
      <c r="N171" s="5">
        <f ca="1">LOOKUP(99^99,--(0&amp;MID(C171,MIN(FIND({0,1,2,3,4,5,6,7,8,9},C171&amp;1234567890)),ROW(INDIRECT("1:"&amp;LEN(C171)+1)))))</f>
        <v>7.9</v>
      </c>
      <c r="O171" s="5">
        <f t="shared" ca="1" si="5"/>
        <v>0.12</v>
      </c>
      <c r="P171" s="5">
        <f ca="1">LOOKUP(99^99,--(0&amp;MID(G171,MIN(FIND({0,1,2,3,4,5,6,7,8,9},G171&amp;1234567890)),ROW(INDIRECT("1:"&amp;LEN(G171)+1)))))</f>
        <v>0.12</v>
      </c>
    </row>
    <row r="172" spans="1:16" x14ac:dyDescent="0.2">
      <c r="A172" s="148" t="s">
        <v>191</v>
      </c>
      <c r="B172" s="5">
        <v>50</v>
      </c>
      <c r="C172" s="5">
        <v>5.81</v>
      </c>
      <c r="D172" s="5">
        <v>7</v>
      </c>
      <c r="E172" s="5" t="s">
        <v>523</v>
      </c>
      <c r="F172" s="5" t="s">
        <v>646</v>
      </c>
      <c r="G172" s="5">
        <v>0.36</v>
      </c>
      <c r="H172" s="5" t="s">
        <v>618</v>
      </c>
      <c r="I172" s="148" t="s">
        <v>218</v>
      </c>
      <c r="J172" s="5" t="s">
        <v>911</v>
      </c>
      <c r="K172" s="5" t="s">
        <v>912</v>
      </c>
      <c r="M172" s="5" t="str">
        <f t="shared" ca="1" si="4"/>
        <v>II</v>
      </c>
      <c r="N172" s="5">
        <f ca="1">LOOKUP(99^99,--(0&amp;MID(C172,MIN(FIND({0,1,2,3,4,5,6,7,8,9},C172&amp;1234567890)),ROW(INDIRECT("1:"&amp;LEN(C172)+1)))))</f>
        <v>5.81</v>
      </c>
      <c r="O172" s="5">
        <f t="shared" ca="1" si="5"/>
        <v>0.36</v>
      </c>
      <c r="P172" s="5">
        <f ca="1">LOOKUP(99^99,--(0&amp;MID(G172,MIN(FIND({0,1,2,3,4,5,6,7,8,9},G172&amp;1234567890)),ROW(INDIRECT("1:"&amp;LEN(G172)+1)))))</f>
        <v>0.36</v>
      </c>
    </row>
    <row r="173" spans="1:16" x14ac:dyDescent="0.2">
      <c r="A173" s="148" t="s">
        <v>247</v>
      </c>
      <c r="B173" s="5">
        <v>50</v>
      </c>
      <c r="C173" s="5">
        <v>4.9000000000000004</v>
      </c>
      <c r="D173" s="5">
        <v>6</v>
      </c>
      <c r="E173" s="5" t="s">
        <v>523</v>
      </c>
      <c r="F173" s="5" t="s">
        <v>533</v>
      </c>
      <c r="G173" s="5" t="s">
        <v>522</v>
      </c>
      <c r="H173" s="5" t="s">
        <v>522</v>
      </c>
      <c r="I173" s="148" t="s">
        <v>218</v>
      </c>
      <c r="J173" s="5" t="s">
        <v>913</v>
      </c>
      <c r="K173" s="5" t="s">
        <v>566</v>
      </c>
      <c r="M173" s="5" t="str">
        <f t="shared" ca="1" si="4"/>
        <v>I</v>
      </c>
      <c r="N173" s="5">
        <f ca="1">LOOKUP(99^99,--(0&amp;MID(C173,MIN(FIND({0,1,2,3,4,5,6,7,8,9},C173&amp;1234567890)),ROW(INDIRECT("1:"&amp;LEN(C173)+1)))))</f>
        <v>4.9000000000000004</v>
      </c>
      <c r="O173" s="5" t="str">
        <f t="shared" si="5"/>
        <v>No data</v>
      </c>
      <c r="P173" s="5">
        <f ca="1">LOOKUP(99^99,--(0&amp;MID(G173,MIN(FIND({0,1,2,3,4,5,6,7,8,9},G173&amp;1234567890)),ROW(INDIRECT("1:"&amp;LEN(G173)+1)))))</f>
        <v>0</v>
      </c>
    </row>
    <row r="174" spans="1:16" x14ac:dyDescent="0.2">
      <c r="A174" s="148" t="s">
        <v>249</v>
      </c>
      <c r="B174" s="5">
        <v>50</v>
      </c>
      <c r="C174" s="5">
        <v>6.3</v>
      </c>
      <c r="D174" s="5">
        <v>7</v>
      </c>
      <c r="E174" s="5" t="s">
        <v>607</v>
      </c>
      <c r="F174" s="5" t="s">
        <v>539</v>
      </c>
      <c r="G174" s="5">
        <v>1</v>
      </c>
      <c r="H174" s="5" t="s">
        <v>528</v>
      </c>
      <c r="I174" s="148" t="s">
        <v>247</v>
      </c>
      <c r="J174" s="5" t="s">
        <v>914</v>
      </c>
      <c r="K174" s="5" t="s">
        <v>556</v>
      </c>
      <c r="M174" s="5" t="str">
        <f t="shared" ca="1" si="4"/>
        <v>II</v>
      </c>
      <c r="N174" s="5">
        <f ca="1">LOOKUP(99^99,--(0&amp;MID(C174,MIN(FIND({0,1,2,3,4,5,6,7,8,9},C174&amp;1234567890)),ROW(INDIRECT("1:"&amp;LEN(C174)+1)))))</f>
        <v>6.3</v>
      </c>
      <c r="O174" s="5">
        <f t="shared" ca="1" si="5"/>
        <v>1</v>
      </c>
      <c r="P174" s="5">
        <f ca="1">LOOKUP(99^99,--(0&amp;MID(G174,MIN(FIND({0,1,2,3,4,5,6,7,8,9},G174&amp;1234567890)),ROW(INDIRECT("1:"&amp;LEN(G174)+1)))))</f>
        <v>1</v>
      </c>
    </row>
    <row r="175" spans="1:16" x14ac:dyDescent="0.2">
      <c r="A175" s="148" t="s">
        <v>191</v>
      </c>
      <c r="B175" s="5">
        <v>50</v>
      </c>
      <c r="C175" s="5">
        <v>6.5</v>
      </c>
      <c r="D175" s="5">
        <v>6</v>
      </c>
      <c r="E175" s="5" t="s">
        <v>607</v>
      </c>
      <c r="F175" s="5" t="s">
        <v>539</v>
      </c>
      <c r="G175" s="5" t="s">
        <v>546</v>
      </c>
      <c r="H175" s="5" t="s">
        <v>915</v>
      </c>
      <c r="I175" s="148" t="s">
        <v>178</v>
      </c>
      <c r="J175" s="5" t="s">
        <v>916</v>
      </c>
      <c r="K175" s="5" t="s">
        <v>526</v>
      </c>
      <c r="M175" s="5" t="str">
        <f t="shared" ca="1" si="4"/>
        <v>I</v>
      </c>
      <c r="N175" s="5">
        <f ca="1">LOOKUP(99^99,--(0&amp;MID(C175,MIN(FIND({0,1,2,3,4,5,6,7,8,9},C175&amp;1234567890)),ROW(INDIRECT("1:"&amp;LEN(C175)+1)))))</f>
        <v>6.5</v>
      </c>
      <c r="O175" s="5">
        <f t="shared" ca="1" si="5"/>
        <v>0</v>
      </c>
      <c r="P175" s="5">
        <f ca="1">LOOKUP(99^99,--(0&amp;MID(G175,MIN(FIND({0,1,2,3,4,5,6,7,8,9},G175&amp;1234567890)),ROW(INDIRECT("1:"&amp;LEN(G175)+1)))))</f>
        <v>0</v>
      </c>
    </row>
    <row r="176" spans="1:16" x14ac:dyDescent="0.2">
      <c r="A176" s="148" t="s">
        <v>209</v>
      </c>
      <c r="B176" s="5">
        <v>50</v>
      </c>
      <c r="C176" s="5">
        <v>49</v>
      </c>
      <c r="D176" s="5">
        <v>7</v>
      </c>
      <c r="E176" s="5" t="s">
        <v>710</v>
      </c>
      <c r="F176" s="5" t="s">
        <v>719</v>
      </c>
      <c r="G176" s="5">
        <v>41</v>
      </c>
      <c r="H176" s="5" t="s">
        <v>917</v>
      </c>
      <c r="I176" s="148" t="s">
        <v>173</v>
      </c>
      <c r="J176" s="5" t="s">
        <v>918</v>
      </c>
      <c r="K176" s="5" t="s">
        <v>569</v>
      </c>
      <c r="M176" s="5" t="str">
        <f t="shared" si="4"/>
        <v>III</v>
      </c>
      <c r="N176" s="5">
        <f ca="1">LOOKUP(99^99,--(0&amp;MID(C176,MIN(FIND({0,1,2,3,4,5,6,7,8,9},C176&amp;1234567890)),ROW(INDIRECT("1:"&amp;LEN(C176)+1)))))</f>
        <v>49</v>
      </c>
      <c r="O176" s="5">
        <f t="shared" ca="1" si="5"/>
        <v>41</v>
      </c>
      <c r="P176" s="5">
        <f ca="1">LOOKUP(99^99,--(0&amp;MID(G176,MIN(FIND({0,1,2,3,4,5,6,7,8,9},G176&amp;1234567890)),ROW(INDIRECT("1:"&amp;LEN(G176)+1)))))</f>
        <v>41</v>
      </c>
    </row>
    <row r="177" spans="1:16" x14ac:dyDescent="0.2">
      <c r="A177" s="148" t="s">
        <v>201</v>
      </c>
      <c r="B177" s="5">
        <v>50</v>
      </c>
      <c r="C177" s="5">
        <v>6.1</v>
      </c>
      <c r="D177" s="5">
        <v>7</v>
      </c>
      <c r="E177" s="5" t="s">
        <v>523</v>
      </c>
      <c r="F177" s="5" t="s">
        <v>539</v>
      </c>
      <c r="G177" s="5" t="s">
        <v>546</v>
      </c>
      <c r="H177" s="5" t="s">
        <v>919</v>
      </c>
      <c r="I177" s="148" t="s">
        <v>317</v>
      </c>
      <c r="J177" s="5" t="s">
        <v>920</v>
      </c>
      <c r="K177" s="5" t="s">
        <v>542</v>
      </c>
      <c r="M177" s="5" t="str">
        <f t="shared" ca="1" si="4"/>
        <v>II</v>
      </c>
      <c r="N177" s="5">
        <f ca="1">LOOKUP(99^99,--(0&amp;MID(C177,MIN(FIND({0,1,2,3,4,5,6,7,8,9},C177&amp;1234567890)),ROW(INDIRECT("1:"&amp;LEN(C177)+1)))))</f>
        <v>6.1</v>
      </c>
      <c r="O177" s="5">
        <f t="shared" ca="1" si="5"/>
        <v>0</v>
      </c>
      <c r="P177" s="5">
        <f ca="1">LOOKUP(99^99,--(0&amp;MID(G177,MIN(FIND({0,1,2,3,4,5,6,7,8,9},G177&amp;1234567890)),ROW(INDIRECT("1:"&amp;LEN(G177)+1)))))</f>
        <v>0</v>
      </c>
    </row>
    <row r="178" spans="1:16" x14ac:dyDescent="0.2">
      <c r="A178" s="148" t="s">
        <v>250</v>
      </c>
      <c r="B178" s="5">
        <v>50</v>
      </c>
      <c r="C178" s="5">
        <v>7.3</v>
      </c>
      <c r="D178" s="5">
        <v>7</v>
      </c>
      <c r="E178" s="5" t="s">
        <v>581</v>
      </c>
      <c r="F178" s="5" t="s">
        <v>539</v>
      </c>
      <c r="G178" s="5">
        <v>4.46</v>
      </c>
      <c r="H178" s="5" t="s">
        <v>921</v>
      </c>
      <c r="I178" s="148" t="s">
        <v>224</v>
      </c>
      <c r="J178" s="5" t="s">
        <v>922</v>
      </c>
      <c r="K178" s="5" t="s">
        <v>544</v>
      </c>
      <c r="M178" s="5" t="str">
        <f t="shared" si="4"/>
        <v>II</v>
      </c>
      <c r="N178" s="5">
        <f ca="1">LOOKUP(99^99,--(0&amp;MID(C178,MIN(FIND({0,1,2,3,4,5,6,7,8,9},C178&amp;1234567890)),ROW(INDIRECT("1:"&amp;LEN(C178)+1)))))</f>
        <v>7.3</v>
      </c>
      <c r="O178" s="5">
        <f t="shared" ca="1" si="5"/>
        <v>4.46</v>
      </c>
      <c r="P178" s="5">
        <f ca="1">LOOKUP(99^99,--(0&amp;MID(G178,MIN(FIND({0,1,2,3,4,5,6,7,8,9},G178&amp;1234567890)),ROW(INDIRECT("1:"&amp;LEN(G178)+1)))))</f>
        <v>4.46</v>
      </c>
    </row>
    <row r="179" spans="1:16" x14ac:dyDescent="0.2">
      <c r="A179" s="148" t="s">
        <v>207</v>
      </c>
      <c r="B179" s="5">
        <v>50</v>
      </c>
      <c r="C179" s="5">
        <v>2.5</v>
      </c>
      <c r="D179" s="5">
        <v>7</v>
      </c>
      <c r="E179" s="5" t="s">
        <v>581</v>
      </c>
      <c r="F179" s="5" t="s">
        <v>539</v>
      </c>
      <c r="G179" s="5" t="s">
        <v>546</v>
      </c>
      <c r="H179" s="5" t="s">
        <v>923</v>
      </c>
      <c r="I179" s="148" t="s">
        <v>224</v>
      </c>
      <c r="J179" s="5" t="s">
        <v>924</v>
      </c>
      <c r="K179" s="5" t="s">
        <v>925</v>
      </c>
      <c r="M179" s="5" t="str">
        <f t="shared" si="4"/>
        <v>II</v>
      </c>
      <c r="N179" s="5">
        <f ca="1">LOOKUP(99^99,--(0&amp;MID(C179,MIN(FIND({0,1,2,3,4,5,6,7,8,9},C179&amp;1234567890)),ROW(INDIRECT("1:"&amp;LEN(C179)+1)))))</f>
        <v>2.5</v>
      </c>
      <c r="O179" s="5">
        <f t="shared" ca="1" si="5"/>
        <v>0</v>
      </c>
      <c r="P179" s="5">
        <f ca="1">LOOKUP(99^99,--(0&amp;MID(G179,MIN(FIND({0,1,2,3,4,5,6,7,8,9},G179&amp;1234567890)),ROW(INDIRECT("1:"&amp;LEN(G179)+1)))))</f>
        <v>0</v>
      </c>
    </row>
    <row r="180" spans="1:16" x14ac:dyDescent="0.2">
      <c r="A180" s="148" t="s">
        <v>249</v>
      </c>
      <c r="B180" s="5">
        <v>50</v>
      </c>
      <c r="C180" s="5">
        <v>9.1</v>
      </c>
      <c r="D180" s="5">
        <v>6</v>
      </c>
      <c r="E180" s="5" t="s">
        <v>523</v>
      </c>
      <c r="F180" s="5" t="s">
        <v>539</v>
      </c>
      <c r="G180" s="5" t="s">
        <v>546</v>
      </c>
      <c r="H180" s="5" t="s">
        <v>926</v>
      </c>
      <c r="I180" s="148" t="s">
        <v>262</v>
      </c>
      <c r="J180" s="5" t="s">
        <v>927</v>
      </c>
      <c r="K180" s="5" t="s">
        <v>928</v>
      </c>
      <c r="M180" s="5" t="str">
        <f t="shared" ca="1" si="4"/>
        <v>I</v>
      </c>
      <c r="N180" s="5">
        <f ca="1">LOOKUP(99^99,--(0&amp;MID(C180,MIN(FIND({0,1,2,3,4,5,6,7,8,9},C180&amp;1234567890)),ROW(INDIRECT("1:"&amp;LEN(C180)+1)))))</f>
        <v>9.1</v>
      </c>
      <c r="O180" s="5">
        <f t="shared" ca="1" si="5"/>
        <v>0</v>
      </c>
      <c r="P180" s="5">
        <f ca="1">LOOKUP(99^99,--(0&amp;MID(G180,MIN(FIND({0,1,2,3,4,5,6,7,8,9},G180&amp;1234567890)),ROW(INDIRECT("1:"&amp;LEN(G180)+1)))))</f>
        <v>0</v>
      </c>
    </row>
    <row r="181" spans="1:16" x14ac:dyDescent="0.2">
      <c r="A181" s="148" t="s">
        <v>251</v>
      </c>
      <c r="B181" s="5">
        <v>50</v>
      </c>
      <c r="C181" s="5">
        <v>4.5999999999999996</v>
      </c>
      <c r="D181" s="5">
        <v>6</v>
      </c>
      <c r="E181" s="5" t="s">
        <v>523</v>
      </c>
      <c r="F181" s="5" t="s">
        <v>533</v>
      </c>
      <c r="G181" s="5" t="s">
        <v>546</v>
      </c>
      <c r="H181" s="5" t="s">
        <v>752</v>
      </c>
      <c r="I181" s="148" t="s">
        <v>215</v>
      </c>
      <c r="J181" s="5" t="s">
        <v>929</v>
      </c>
      <c r="K181" s="5" t="s">
        <v>537</v>
      </c>
      <c r="M181" s="5" t="str">
        <f t="shared" ca="1" si="4"/>
        <v>I</v>
      </c>
      <c r="N181" s="5">
        <f ca="1">LOOKUP(99^99,--(0&amp;MID(C181,MIN(FIND({0,1,2,3,4,5,6,7,8,9},C181&amp;1234567890)),ROW(INDIRECT("1:"&amp;LEN(C181)+1)))))</f>
        <v>4.5999999999999996</v>
      </c>
      <c r="O181" s="5">
        <f t="shared" ca="1" si="5"/>
        <v>0</v>
      </c>
      <c r="P181" s="5">
        <f ca="1">LOOKUP(99^99,--(0&amp;MID(G181,MIN(FIND({0,1,2,3,4,5,6,7,8,9},G181&amp;1234567890)),ROW(INDIRECT("1:"&amp;LEN(G181)+1)))))</f>
        <v>0</v>
      </c>
    </row>
    <row r="182" spans="1:16" x14ac:dyDescent="0.2">
      <c r="A182" s="148" t="s">
        <v>207</v>
      </c>
      <c r="B182" s="5">
        <v>50</v>
      </c>
      <c r="C182" s="5" t="s">
        <v>930</v>
      </c>
      <c r="D182" s="5">
        <v>6</v>
      </c>
      <c r="E182" s="5" t="s">
        <v>607</v>
      </c>
      <c r="F182" s="5" t="s">
        <v>539</v>
      </c>
      <c r="G182" s="5" t="s">
        <v>522</v>
      </c>
      <c r="H182" s="5" t="s">
        <v>540</v>
      </c>
      <c r="I182" s="148" t="s">
        <v>182</v>
      </c>
      <c r="J182" s="5" t="s">
        <v>931</v>
      </c>
      <c r="K182" s="5" t="s">
        <v>610</v>
      </c>
      <c r="M182" s="5" t="str">
        <f t="shared" ca="1" si="4"/>
        <v>I</v>
      </c>
      <c r="N182" s="5">
        <f ca="1">LOOKUP(99^99,--(0&amp;MID(C182,MIN(FIND({0,1,2,3,4,5,6,7,8,9},C182&amp;1234567890)),ROW(INDIRECT("1:"&amp;LEN(C182)+1)))))</f>
        <v>4</v>
      </c>
      <c r="O182" s="5" t="str">
        <f t="shared" si="5"/>
        <v>No data</v>
      </c>
      <c r="P182" s="5">
        <f ca="1">LOOKUP(99^99,--(0&amp;MID(G182,MIN(FIND({0,1,2,3,4,5,6,7,8,9},G182&amp;1234567890)),ROW(INDIRECT("1:"&amp;LEN(G182)+1)))))</f>
        <v>0</v>
      </c>
    </row>
    <row r="183" spans="1:16" x14ac:dyDescent="0.2">
      <c r="A183" s="148" t="s">
        <v>216</v>
      </c>
      <c r="B183" s="5">
        <v>50</v>
      </c>
      <c r="C183" s="5">
        <v>4.2</v>
      </c>
      <c r="D183" s="5">
        <v>6</v>
      </c>
      <c r="E183" s="5" t="s">
        <v>523</v>
      </c>
      <c r="F183" s="5" t="s">
        <v>539</v>
      </c>
      <c r="G183" s="5" t="s">
        <v>546</v>
      </c>
      <c r="H183" s="5" t="s">
        <v>932</v>
      </c>
      <c r="I183" s="148" t="s">
        <v>180</v>
      </c>
      <c r="J183" s="5" t="s">
        <v>933</v>
      </c>
      <c r="K183" s="5" t="s">
        <v>594</v>
      </c>
      <c r="M183" s="5" t="str">
        <f t="shared" ca="1" si="4"/>
        <v>I</v>
      </c>
      <c r="N183" s="5">
        <f ca="1">LOOKUP(99^99,--(0&amp;MID(C183,MIN(FIND({0,1,2,3,4,5,6,7,8,9},C183&amp;1234567890)),ROW(INDIRECT("1:"&amp;LEN(C183)+1)))))</f>
        <v>4.2</v>
      </c>
      <c r="O183" s="5">
        <f t="shared" ca="1" si="5"/>
        <v>0</v>
      </c>
      <c r="P183" s="5">
        <f ca="1">LOOKUP(99^99,--(0&amp;MID(G183,MIN(FIND({0,1,2,3,4,5,6,7,8,9},G183&amp;1234567890)),ROW(INDIRECT("1:"&amp;LEN(G183)+1)))))</f>
        <v>0</v>
      </c>
    </row>
    <row r="184" spans="1:16" x14ac:dyDescent="0.2">
      <c r="A184" s="148" t="s">
        <v>252</v>
      </c>
      <c r="B184" s="5">
        <v>50</v>
      </c>
      <c r="C184" s="5">
        <v>4.2</v>
      </c>
      <c r="D184" s="5" t="s">
        <v>723</v>
      </c>
      <c r="E184" s="5" t="s">
        <v>532</v>
      </c>
      <c r="F184" s="5" t="s">
        <v>533</v>
      </c>
      <c r="G184" s="5">
        <v>0.17</v>
      </c>
      <c r="H184" s="5" t="s">
        <v>934</v>
      </c>
      <c r="I184" s="148" t="s">
        <v>248</v>
      </c>
      <c r="J184" s="5" t="s">
        <v>935</v>
      </c>
      <c r="K184" s="5" t="s">
        <v>578</v>
      </c>
      <c r="M184" s="5" t="str">
        <f t="shared" ca="1" si="4"/>
        <v>II</v>
      </c>
      <c r="N184" s="5">
        <f ca="1">LOOKUP(99^99,--(0&amp;MID(C184,MIN(FIND({0,1,2,3,4,5,6,7,8,9},C184&amp;1234567890)),ROW(INDIRECT("1:"&amp;LEN(C184)+1)))))</f>
        <v>4.2</v>
      </c>
      <c r="O184" s="5">
        <f t="shared" ca="1" si="5"/>
        <v>0.17</v>
      </c>
      <c r="P184" s="5">
        <f ca="1">LOOKUP(99^99,--(0&amp;MID(G184,MIN(FIND({0,1,2,3,4,5,6,7,8,9},G184&amp;1234567890)),ROW(INDIRECT("1:"&amp;LEN(G184)+1)))))</f>
        <v>0.17</v>
      </c>
    </row>
    <row r="185" spans="1:16" x14ac:dyDescent="0.2">
      <c r="A185" s="148" t="s">
        <v>215</v>
      </c>
      <c r="B185" s="5">
        <v>50</v>
      </c>
      <c r="C185" s="5">
        <v>3.9</v>
      </c>
      <c r="D185" s="5">
        <v>7</v>
      </c>
      <c r="E185" s="5" t="s">
        <v>523</v>
      </c>
      <c r="F185" s="5" t="s">
        <v>888</v>
      </c>
      <c r="G185" s="5">
        <v>0.39</v>
      </c>
      <c r="H185" s="5" t="s">
        <v>936</v>
      </c>
      <c r="I185" s="148" t="s">
        <v>248</v>
      </c>
      <c r="J185" s="5" t="s">
        <v>937</v>
      </c>
      <c r="K185" s="5" t="s">
        <v>578</v>
      </c>
      <c r="M185" s="5" t="str">
        <f t="shared" ca="1" si="4"/>
        <v>II</v>
      </c>
      <c r="N185" s="5">
        <f ca="1">LOOKUP(99^99,--(0&amp;MID(C185,MIN(FIND({0,1,2,3,4,5,6,7,8,9},C185&amp;1234567890)),ROW(INDIRECT("1:"&amp;LEN(C185)+1)))))</f>
        <v>3.9</v>
      </c>
      <c r="O185" s="5">
        <f t="shared" ca="1" si="5"/>
        <v>0.39</v>
      </c>
      <c r="P185" s="5">
        <f ca="1">LOOKUP(99^99,--(0&amp;MID(G185,MIN(FIND({0,1,2,3,4,5,6,7,8,9},G185&amp;1234567890)),ROW(INDIRECT("1:"&amp;LEN(G185)+1)))))</f>
        <v>0.39</v>
      </c>
    </row>
    <row r="186" spans="1:16" x14ac:dyDescent="0.2">
      <c r="A186" s="148" t="s">
        <v>226</v>
      </c>
      <c r="B186" s="5">
        <v>50</v>
      </c>
      <c r="C186" s="5">
        <v>206.6</v>
      </c>
      <c r="D186" s="5">
        <v>9</v>
      </c>
      <c r="E186" s="5" t="s">
        <v>710</v>
      </c>
      <c r="F186" s="5" t="s">
        <v>561</v>
      </c>
      <c r="G186" s="5" t="s">
        <v>522</v>
      </c>
      <c r="H186" s="5" t="s">
        <v>597</v>
      </c>
      <c r="I186" s="148" t="s">
        <v>237</v>
      </c>
      <c r="J186" s="5" t="s">
        <v>938</v>
      </c>
      <c r="K186" s="5" t="s">
        <v>659</v>
      </c>
      <c r="M186" s="5" t="str">
        <f t="shared" si="4"/>
        <v>III</v>
      </c>
      <c r="N186" s="5">
        <f ca="1">LOOKUP(99^99,--(0&amp;MID(C186,MIN(FIND({0,1,2,3,4,5,6,7,8,9},C186&amp;1234567890)),ROW(INDIRECT("1:"&amp;LEN(C186)+1)))))</f>
        <v>206.6</v>
      </c>
      <c r="O186" s="5">
        <f t="shared" ca="1" si="5"/>
        <v>206.6</v>
      </c>
      <c r="P186" s="5">
        <f ca="1">LOOKUP(99^99,--(0&amp;MID(G186,MIN(FIND({0,1,2,3,4,5,6,7,8,9},G186&amp;1234567890)),ROW(INDIRECT("1:"&amp;LEN(G186)+1)))))</f>
        <v>0</v>
      </c>
    </row>
    <row r="187" spans="1:16" x14ac:dyDescent="0.2">
      <c r="A187" s="148" t="s">
        <v>215</v>
      </c>
      <c r="B187" s="5">
        <v>50</v>
      </c>
      <c r="C187" s="5">
        <v>5.0999999999999996</v>
      </c>
      <c r="D187" s="5">
        <v>6</v>
      </c>
      <c r="E187" s="5" t="s">
        <v>523</v>
      </c>
      <c r="F187" s="5" t="s">
        <v>539</v>
      </c>
      <c r="G187" s="5" t="s">
        <v>546</v>
      </c>
      <c r="H187" s="5" t="s">
        <v>618</v>
      </c>
      <c r="I187" s="148" t="s">
        <v>248</v>
      </c>
      <c r="J187" s="5" t="s">
        <v>939</v>
      </c>
      <c r="K187" s="5" t="s">
        <v>612</v>
      </c>
      <c r="M187" s="5" t="str">
        <f t="shared" ca="1" si="4"/>
        <v>I</v>
      </c>
      <c r="N187" s="5">
        <f ca="1">LOOKUP(99^99,--(0&amp;MID(C187,MIN(FIND({0,1,2,3,4,5,6,7,8,9},C187&amp;1234567890)),ROW(INDIRECT("1:"&amp;LEN(C187)+1)))))</f>
        <v>5.0999999999999996</v>
      </c>
      <c r="O187" s="5">
        <f t="shared" ca="1" si="5"/>
        <v>0</v>
      </c>
      <c r="P187" s="5">
        <f ca="1">LOOKUP(99^99,--(0&amp;MID(G187,MIN(FIND({0,1,2,3,4,5,6,7,8,9},G187&amp;1234567890)),ROW(INDIRECT("1:"&amp;LEN(G187)+1)))))</f>
        <v>0</v>
      </c>
    </row>
    <row r="188" spans="1:16" x14ac:dyDescent="0.2">
      <c r="A188" s="148" t="s">
        <v>198</v>
      </c>
      <c r="B188" s="5">
        <v>50</v>
      </c>
      <c r="C188" s="5">
        <v>11.1</v>
      </c>
      <c r="D188" s="5">
        <v>6</v>
      </c>
      <c r="E188" s="5" t="s">
        <v>523</v>
      </c>
      <c r="F188" s="5" t="s">
        <v>539</v>
      </c>
      <c r="G188" s="5" t="s">
        <v>679</v>
      </c>
      <c r="H188" s="5" t="s">
        <v>940</v>
      </c>
      <c r="I188" s="148" t="s">
        <v>224</v>
      </c>
      <c r="J188" s="5" t="s">
        <v>941</v>
      </c>
      <c r="K188" s="5" t="s">
        <v>594</v>
      </c>
      <c r="M188" s="5" t="str">
        <f t="shared" ca="1" si="4"/>
        <v>II</v>
      </c>
      <c r="N188" s="5">
        <f ca="1">LOOKUP(99^99,--(0&amp;MID(C188,MIN(FIND({0,1,2,3,4,5,6,7,8,9},C188&amp;1234567890)),ROW(INDIRECT("1:"&amp;LEN(C188)+1)))))</f>
        <v>11.1</v>
      </c>
      <c r="O188" s="5">
        <f t="shared" ca="1" si="5"/>
        <v>0.1</v>
      </c>
      <c r="P188" s="5">
        <f ca="1">LOOKUP(99^99,--(0&amp;MID(G188,MIN(FIND({0,1,2,3,4,5,6,7,8,9},G188&amp;1234567890)),ROW(INDIRECT("1:"&amp;LEN(G188)+1)))))</f>
        <v>0.1</v>
      </c>
    </row>
    <row r="189" spans="1:16" x14ac:dyDescent="0.2">
      <c r="A189" s="148" t="s">
        <v>253</v>
      </c>
      <c r="B189" s="5">
        <v>50</v>
      </c>
      <c r="C189" s="5">
        <v>9</v>
      </c>
      <c r="D189" s="5">
        <v>6</v>
      </c>
      <c r="E189" s="5" t="s">
        <v>523</v>
      </c>
      <c r="F189" s="5" t="s">
        <v>533</v>
      </c>
      <c r="G189" s="5" t="s">
        <v>527</v>
      </c>
      <c r="H189" s="5" t="s">
        <v>942</v>
      </c>
      <c r="I189" s="148" t="s">
        <v>209</v>
      </c>
      <c r="J189" s="5" t="s">
        <v>943</v>
      </c>
      <c r="K189" s="5" t="s">
        <v>944</v>
      </c>
      <c r="M189" s="5" t="str">
        <f t="shared" ca="1" si="4"/>
        <v>I</v>
      </c>
      <c r="N189" s="5">
        <f ca="1">LOOKUP(99^99,--(0&amp;MID(C189,MIN(FIND({0,1,2,3,4,5,6,7,8,9},C189&amp;1234567890)),ROW(INDIRECT("1:"&amp;LEN(C189)+1)))))</f>
        <v>9</v>
      </c>
      <c r="O189" s="5" t="str">
        <f t="shared" ca="1" si="5"/>
        <v>no data</v>
      </c>
      <c r="P189" s="5">
        <f ca="1">LOOKUP(99^99,--(0&amp;MID(G189,MIN(FIND({0,1,2,3,4,5,6,7,8,9},G189&amp;1234567890)),ROW(INDIRECT("1:"&amp;LEN(G189)+1)))))</f>
        <v>0</v>
      </c>
    </row>
    <row r="190" spans="1:16" x14ac:dyDescent="0.2">
      <c r="A190" s="148" t="s">
        <v>254</v>
      </c>
      <c r="B190" s="5">
        <v>50</v>
      </c>
      <c r="C190" s="5">
        <v>38</v>
      </c>
      <c r="D190" s="5">
        <v>8</v>
      </c>
      <c r="E190" s="5" t="s">
        <v>523</v>
      </c>
      <c r="F190" s="5" t="s">
        <v>945</v>
      </c>
      <c r="G190" s="5">
        <v>0.3</v>
      </c>
      <c r="H190" s="5" t="s">
        <v>946</v>
      </c>
      <c r="I190" s="148" t="s">
        <v>262</v>
      </c>
      <c r="J190" s="5" t="s">
        <v>947</v>
      </c>
      <c r="K190" s="5" t="s">
        <v>549</v>
      </c>
      <c r="M190" s="5" t="str">
        <f t="shared" ca="1" si="4"/>
        <v>II</v>
      </c>
      <c r="N190" s="5">
        <f ca="1">LOOKUP(99^99,--(0&amp;MID(C190,MIN(FIND({0,1,2,3,4,5,6,7,8,9},C190&amp;1234567890)),ROW(INDIRECT("1:"&amp;LEN(C190)+1)))))</f>
        <v>38</v>
      </c>
      <c r="O190" s="5">
        <f t="shared" ca="1" si="5"/>
        <v>0.3</v>
      </c>
      <c r="P190" s="5">
        <f ca="1">LOOKUP(99^99,--(0&amp;MID(G190,MIN(FIND({0,1,2,3,4,5,6,7,8,9},G190&amp;1234567890)),ROW(INDIRECT("1:"&amp;LEN(G190)+1)))))</f>
        <v>0.3</v>
      </c>
    </row>
    <row r="191" spans="1:16" x14ac:dyDescent="0.2">
      <c r="A191" s="148" t="s">
        <v>206</v>
      </c>
      <c r="B191" s="5">
        <v>50</v>
      </c>
      <c r="C191" s="5">
        <v>8.8000000000000007</v>
      </c>
      <c r="D191" s="5">
        <v>6</v>
      </c>
      <c r="E191" s="5" t="s">
        <v>523</v>
      </c>
      <c r="F191" s="5" t="s">
        <v>528</v>
      </c>
      <c r="G191" s="5">
        <v>0.8</v>
      </c>
      <c r="H191" s="5" t="s">
        <v>618</v>
      </c>
      <c r="I191" s="148" t="s">
        <v>217</v>
      </c>
      <c r="J191" s="5" t="s">
        <v>948</v>
      </c>
      <c r="K191" s="5" t="s">
        <v>949</v>
      </c>
      <c r="M191" s="5" t="str">
        <f t="shared" ca="1" si="4"/>
        <v>I</v>
      </c>
      <c r="N191" s="5">
        <f ca="1">LOOKUP(99^99,--(0&amp;MID(C191,MIN(FIND({0,1,2,3,4,5,6,7,8,9},C191&amp;1234567890)),ROW(INDIRECT("1:"&amp;LEN(C191)+1)))))</f>
        <v>8.8000000000000007</v>
      </c>
      <c r="O191" s="5">
        <f t="shared" ca="1" si="5"/>
        <v>0.8</v>
      </c>
      <c r="P191" s="5">
        <f ca="1">LOOKUP(99^99,--(0&amp;MID(G191,MIN(FIND({0,1,2,3,4,5,6,7,8,9},G191&amp;1234567890)),ROW(INDIRECT("1:"&amp;LEN(G191)+1)))))</f>
        <v>0.8</v>
      </c>
    </row>
    <row r="192" spans="1:16" x14ac:dyDescent="0.2">
      <c r="A192" s="148" t="s">
        <v>194</v>
      </c>
      <c r="B192" s="5">
        <v>50</v>
      </c>
      <c r="C192" s="5">
        <v>4.5999999999999996</v>
      </c>
      <c r="D192" s="5">
        <v>7</v>
      </c>
      <c r="E192" s="5" t="s">
        <v>607</v>
      </c>
      <c r="F192" s="5" t="s">
        <v>539</v>
      </c>
      <c r="G192" s="5" t="s">
        <v>546</v>
      </c>
      <c r="H192" s="5" t="s">
        <v>950</v>
      </c>
      <c r="I192" s="148" t="s">
        <v>209</v>
      </c>
      <c r="J192" s="5" t="s">
        <v>951</v>
      </c>
      <c r="K192" s="5" t="s">
        <v>526</v>
      </c>
      <c r="M192" s="5" t="str">
        <f t="shared" ca="1" si="4"/>
        <v>II</v>
      </c>
      <c r="N192" s="5">
        <f ca="1">LOOKUP(99^99,--(0&amp;MID(C192,MIN(FIND({0,1,2,3,4,5,6,7,8,9},C192&amp;1234567890)),ROW(INDIRECT("1:"&amp;LEN(C192)+1)))))</f>
        <v>4.5999999999999996</v>
      </c>
      <c r="O192" s="5">
        <f t="shared" ca="1" si="5"/>
        <v>0</v>
      </c>
      <c r="P192" s="5">
        <f ca="1">LOOKUP(99^99,--(0&amp;MID(G192,MIN(FIND({0,1,2,3,4,5,6,7,8,9},G192&amp;1234567890)),ROW(INDIRECT("1:"&amp;LEN(G192)+1)))))</f>
        <v>0</v>
      </c>
    </row>
    <row r="193" spans="1:16" x14ac:dyDescent="0.2">
      <c r="A193" s="148" t="s">
        <v>205</v>
      </c>
      <c r="B193" s="5">
        <v>50</v>
      </c>
      <c r="C193" s="5">
        <v>13.4</v>
      </c>
      <c r="D193" s="5">
        <v>7</v>
      </c>
      <c r="E193" s="5" t="s">
        <v>523</v>
      </c>
      <c r="F193" s="5" t="s">
        <v>533</v>
      </c>
      <c r="G193" s="5" t="s">
        <v>546</v>
      </c>
      <c r="H193" s="5" t="s">
        <v>632</v>
      </c>
      <c r="I193" s="148" t="s">
        <v>224</v>
      </c>
      <c r="J193" s="5" t="s">
        <v>952</v>
      </c>
      <c r="K193" s="5" t="s">
        <v>762</v>
      </c>
      <c r="M193" s="5" t="str">
        <f t="shared" ca="1" si="4"/>
        <v>II</v>
      </c>
      <c r="N193" s="5">
        <f ca="1">LOOKUP(99^99,--(0&amp;MID(C193,MIN(FIND({0,1,2,3,4,5,6,7,8,9},C193&amp;1234567890)),ROW(INDIRECT("1:"&amp;LEN(C193)+1)))))</f>
        <v>13.4</v>
      </c>
      <c r="O193" s="5">
        <f t="shared" ca="1" si="5"/>
        <v>0</v>
      </c>
      <c r="P193" s="5">
        <f ca="1">LOOKUP(99^99,--(0&amp;MID(G193,MIN(FIND({0,1,2,3,4,5,6,7,8,9},G193&amp;1234567890)),ROW(INDIRECT("1:"&amp;LEN(G193)+1)))))</f>
        <v>0</v>
      </c>
    </row>
    <row r="194" spans="1:16" x14ac:dyDescent="0.2">
      <c r="A194" s="148" t="s">
        <v>255</v>
      </c>
      <c r="B194" s="5">
        <v>50</v>
      </c>
      <c r="C194" s="5">
        <v>8</v>
      </c>
      <c r="D194" s="5">
        <v>6</v>
      </c>
      <c r="E194" s="5" t="s">
        <v>523</v>
      </c>
      <c r="F194" s="5" t="s">
        <v>539</v>
      </c>
      <c r="G194" s="5" t="s">
        <v>953</v>
      </c>
      <c r="H194" s="5" t="s">
        <v>618</v>
      </c>
      <c r="I194" s="148" t="s">
        <v>247</v>
      </c>
      <c r="J194" s="5" t="s">
        <v>954</v>
      </c>
      <c r="K194" s="5" t="s">
        <v>671</v>
      </c>
      <c r="M194" s="5" t="str">
        <f t="shared" ref="M194:M257" ca="1" si="6">IF(COUNTIF($E194,"*N1*")+COUNTIF($E194,"*M1*")+COUNTIF($E194,"*T4*")&gt;0,"IV",IF(COUNTIF($E194,"*T3*")&gt;0,"III",IF(COUNTIFS($E194,"*T1*",$N194,"&lt;10",$D194,"&lt;=6")+COUNTIFS($E194,"*T2a*",$N194,"&lt;10",$D194,"&lt;=6")&gt;0,"I",IF(COUNTIF($E194,"*T*")&gt;0,"II","Uncat"))))</f>
        <v>I</v>
      </c>
      <c r="N194" s="5">
        <f ca="1">LOOKUP(99^99,--(0&amp;MID(C194,MIN(FIND({0,1,2,3,4,5,6,7,8,9},C194&amp;1234567890)),ROW(INDIRECT("1:"&amp;LEN(C194)+1)))))</f>
        <v>8</v>
      </c>
      <c r="O194" s="5" t="str">
        <f t="shared" ref="O194:O257" ca="1" si="7">IF(COUNTIF(H194,"*RIP*")&gt;0,N194,IF(COUNTIF(G194,"-*")&gt;0,"No data",IF(P194=0,IF(COUNTIF(G194,"undetec*")&gt;0,0,"no data"),P194)))</f>
        <v>no data</v>
      </c>
      <c r="P194" s="5">
        <f ca="1">LOOKUP(99^99,--(0&amp;MID(G194,MIN(FIND({0,1,2,3,4,5,6,7,8,9},G194&amp;1234567890)),ROW(INDIRECT("1:"&amp;LEN(G194)+1)))))</f>
        <v>0</v>
      </c>
    </row>
    <row r="195" spans="1:16" x14ac:dyDescent="0.2">
      <c r="A195" s="148" t="s">
        <v>183</v>
      </c>
      <c r="B195" s="5">
        <v>50</v>
      </c>
      <c r="C195" s="5">
        <v>15.7</v>
      </c>
      <c r="D195" s="5">
        <v>6</v>
      </c>
      <c r="E195" s="5" t="s">
        <v>523</v>
      </c>
      <c r="F195" s="5" t="s">
        <v>955</v>
      </c>
      <c r="G195" s="5">
        <v>2.5</v>
      </c>
      <c r="H195" s="5" t="s">
        <v>582</v>
      </c>
      <c r="I195" s="148" t="s">
        <v>218</v>
      </c>
      <c r="J195" s="5" t="s">
        <v>956</v>
      </c>
      <c r="K195" s="5" t="s">
        <v>925</v>
      </c>
      <c r="M195" s="5" t="str">
        <f t="shared" ca="1" si="6"/>
        <v>II</v>
      </c>
      <c r="N195" s="5">
        <f ca="1">LOOKUP(99^99,--(0&amp;MID(C195,MIN(FIND({0,1,2,3,4,5,6,7,8,9},C195&amp;1234567890)),ROW(INDIRECT("1:"&amp;LEN(C195)+1)))))</f>
        <v>15.7</v>
      </c>
      <c r="O195" s="5">
        <f t="shared" ca="1" si="7"/>
        <v>2.5</v>
      </c>
      <c r="P195" s="5">
        <f ca="1">LOOKUP(99^99,--(0&amp;MID(G195,MIN(FIND({0,1,2,3,4,5,6,7,8,9},G195&amp;1234567890)),ROW(INDIRECT("1:"&amp;LEN(G195)+1)))))</f>
        <v>2.5</v>
      </c>
    </row>
    <row r="196" spans="1:16" x14ac:dyDescent="0.2">
      <c r="A196" s="148" t="s">
        <v>198</v>
      </c>
      <c r="B196" s="5">
        <v>50</v>
      </c>
      <c r="C196" s="5">
        <v>3.4</v>
      </c>
      <c r="D196" s="5">
        <v>6</v>
      </c>
      <c r="E196" s="5" t="s">
        <v>523</v>
      </c>
      <c r="F196" s="5" t="s">
        <v>533</v>
      </c>
      <c r="G196" s="5" t="s">
        <v>522</v>
      </c>
      <c r="H196" s="5" t="s">
        <v>540</v>
      </c>
      <c r="I196" s="148" t="s">
        <v>183</v>
      </c>
      <c r="J196" s="5" t="s">
        <v>957</v>
      </c>
      <c r="K196" s="5" t="s">
        <v>958</v>
      </c>
      <c r="M196" s="5" t="str">
        <f t="shared" ca="1" si="6"/>
        <v>I</v>
      </c>
      <c r="N196" s="5">
        <f ca="1">LOOKUP(99^99,--(0&amp;MID(C196,MIN(FIND({0,1,2,3,4,5,6,7,8,9},C196&amp;1234567890)),ROW(INDIRECT("1:"&amp;LEN(C196)+1)))))</f>
        <v>3.4</v>
      </c>
      <c r="O196" s="5" t="str">
        <f t="shared" si="7"/>
        <v>No data</v>
      </c>
      <c r="P196" s="5">
        <f ca="1">LOOKUP(99^99,--(0&amp;MID(G196,MIN(FIND({0,1,2,3,4,5,6,7,8,9},G196&amp;1234567890)),ROW(INDIRECT("1:"&amp;LEN(G196)+1)))))</f>
        <v>0</v>
      </c>
    </row>
    <row r="197" spans="1:16" x14ac:dyDescent="0.2">
      <c r="A197" s="148" t="s">
        <v>256</v>
      </c>
      <c r="B197" s="5">
        <v>50</v>
      </c>
      <c r="C197" s="5">
        <v>5.2</v>
      </c>
      <c r="D197" s="5">
        <v>7</v>
      </c>
      <c r="E197" s="5" t="s">
        <v>523</v>
      </c>
      <c r="F197" s="5" t="s">
        <v>533</v>
      </c>
      <c r="G197" s="5" t="s">
        <v>638</v>
      </c>
      <c r="H197" s="5" t="s">
        <v>554</v>
      </c>
      <c r="I197" s="148" t="s">
        <v>224</v>
      </c>
      <c r="J197" s="5" t="s">
        <v>959</v>
      </c>
      <c r="K197" s="5" t="s">
        <v>612</v>
      </c>
      <c r="M197" s="5" t="str">
        <f t="shared" ca="1" si="6"/>
        <v>II</v>
      </c>
      <c r="N197" s="5">
        <f ca="1">LOOKUP(99^99,--(0&amp;MID(C197,MIN(FIND({0,1,2,3,4,5,6,7,8,9},C197&amp;1234567890)),ROW(INDIRECT("1:"&amp;LEN(C197)+1)))))</f>
        <v>5.2</v>
      </c>
      <c r="O197" s="5">
        <f t="shared" ca="1" si="7"/>
        <v>0.01</v>
      </c>
      <c r="P197" s="5">
        <f ca="1">LOOKUP(99^99,--(0&amp;MID(G197,MIN(FIND({0,1,2,3,4,5,6,7,8,9},G197&amp;1234567890)),ROW(INDIRECT("1:"&amp;LEN(G197)+1)))))</f>
        <v>0.01</v>
      </c>
    </row>
    <row r="198" spans="1:16" x14ac:dyDescent="0.2">
      <c r="A198" s="148" t="s">
        <v>191</v>
      </c>
      <c r="B198" s="5">
        <v>50</v>
      </c>
      <c r="C198" s="5">
        <v>4.8</v>
      </c>
      <c r="D198" s="5">
        <v>6</v>
      </c>
      <c r="E198" s="5" t="s">
        <v>523</v>
      </c>
      <c r="F198" s="5" t="s">
        <v>539</v>
      </c>
      <c r="G198" s="5" t="s">
        <v>546</v>
      </c>
      <c r="H198" s="5" t="s">
        <v>960</v>
      </c>
      <c r="I198" s="148" t="s">
        <v>173</v>
      </c>
      <c r="J198" s="5" t="s">
        <v>961</v>
      </c>
      <c r="K198" s="5" t="s">
        <v>718</v>
      </c>
      <c r="M198" s="5" t="str">
        <f t="shared" ca="1" si="6"/>
        <v>I</v>
      </c>
      <c r="N198" s="5">
        <f ca="1">LOOKUP(99^99,--(0&amp;MID(C198,MIN(FIND({0,1,2,3,4,5,6,7,8,9},C198&amp;1234567890)),ROW(INDIRECT("1:"&amp;LEN(C198)+1)))))</f>
        <v>4.8</v>
      </c>
      <c r="O198" s="5">
        <f t="shared" ca="1" si="7"/>
        <v>0</v>
      </c>
      <c r="P198" s="5">
        <f ca="1">LOOKUP(99^99,--(0&amp;MID(G198,MIN(FIND({0,1,2,3,4,5,6,7,8,9},G198&amp;1234567890)),ROW(INDIRECT("1:"&amp;LEN(G198)+1)))))</f>
        <v>0</v>
      </c>
    </row>
    <row r="199" spans="1:16" x14ac:dyDescent="0.2">
      <c r="A199" s="148" t="s">
        <v>257</v>
      </c>
      <c r="B199" s="5">
        <v>50</v>
      </c>
      <c r="C199" s="5">
        <v>15.77</v>
      </c>
      <c r="D199" s="5">
        <v>7</v>
      </c>
      <c r="E199" s="5" t="s">
        <v>581</v>
      </c>
      <c r="F199" s="5" t="s">
        <v>533</v>
      </c>
      <c r="G199" s="5" t="s">
        <v>546</v>
      </c>
      <c r="H199" s="5" t="s">
        <v>962</v>
      </c>
      <c r="I199" s="148" t="s">
        <v>317</v>
      </c>
      <c r="J199" s="5" t="s">
        <v>963</v>
      </c>
      <c r="K199" s="5" t="s">
        <v>615</v>
      </c>
      <c r="M199" s="5" t="str">
        <f t="shared" si="6"/>
        <v>II</v>
      </c>
      <c r="N199" s="5">
        <f ca="1">LOOKUP(99^99,--(0&amp;MID(C199,MIN(FIND({0,1,2,3,4,5,6,7,8,9},C199&amp;1234567890)),ROW(INDIRECT("1:"&amp;LEN(C199)+1)))))</f>
        <v>15.77</v>
      </c>
      <c r="O199" s="5">
        <f t="shared" ca="1" si="7"/>
        <v>0</v>
      </c>
      <c r="P199" s="5">
        <f ca="1">LOOKUP(99^99,--(0&amp;MID(G199,MIN(FIND({0,1,2,3,4,5,6,7,8,9},G199&amp;1234567890)),ROW(INDIRECT("1:"&amp;LEN(G199)+1)))))</f>
        <v>0</v>
      </c>
    </row>
    <row r="200" spans="1:16" x14ac:dyDescent="0.2">
      <c r="A200" s="148" t="s">
        <v>228</v>
      </c>
      <c r="B200" s="5">
        <v>50</v>
      </c>
      <c r="C200" s="5">
        <v>5.95</v>
      </c>
      <c r="D200" s="5">
        <v>7</v>
      </c>
      <c r="E200" s="5" t="s">
        <v>523</v>
      </c>
      <c r="F200" s="5" t="s">
        <v>539</v>
      </c>
      <c r="G200" s="5">
        <v>0.03</v>
      </c>
      <c r="H200" s="5" t="s">
        <v>554</v>
      </c>
      <c r="I200" s="148" t="s">
        <v>247</v>
      </c>
      <c r="J200" s="5" t="s">
        <v>964</v>
      </c>
      <c r="K200" s="5" t="s">
        <v>626</v>
      </c>
      <c r="M200" s="5" t="str">
        <f t="shared" ca="1" si="6"/>
        <v>II</v>
      </c>
      <c r="N200" s="5">
        <f ca="1">LOOKUP(99^99,--(0&amp;MID(C200,MIN(FIND({0,1,2,3,4,5,6,7,8,9},C200&amp;1234567890)),ROW(INDIRECT("1:"&amp;LEN(C200)+1)))))</f>
        <v>5.95</v>
      </c>
      <c r="O200" s="5">
        <f t="shared" ca="1" si="7"/>
        <v>0.03</v>
      </c>
      <c r="P200" s="5">
        <f ca="1">LOOKUP(99^99,--(0&amp;MID(G200,MIN(FIND({0,1,2,3,4,5,6,7,8,9},G200&amp;1234567890)),ROW(INDIRECT("1:"&amp;LEN(G200)+1)))))</f>
        <v>0.03</v>
      </c>
    </row>
    <row r="201" spans="1:16" x14ac:dyDescent="0.2">
      <c r="A201" s="148" t="s">
        <v>206</v>
      </c>
      <c r="B201" s="5">
        <v>50</v>
      </c>
      <c r="C201" s="5">
        <v>3.9</v>
      </c>
      <c r="D201" s="5">
        <v>7</v>
      </c>
      <c r="E201" s="5" t="s">
        <v>523</v>
      </c>
      <c r="F201" s="5" t="s">
        <v>563</v>
      </c>
      <c r="G201" s="5" t="s">
        <v>522</v>
      </c>
      <c r="H201" s="5" t="s">
        <v>540</v>
      </c>
      <c r="I201" s="148" t="s">
        <v>212</v>
      </c>
      <c r="J201" s="5" t="s">
        <v>965</v>
      </c>
      <c r="K201" s="5" t="s">
        <v>697</v>
      </c>
      <c r="M201" s="5" t="str">
        <f t="shared" ca="1" si="6"/>
        <v>II</v>
      </c>
      <c r="N201" s="5">
        <f ca="1">LOOKUP(99^99,--(0&amp;MID(C201,MIN(FIND({0,1,2,3,4,5,6,7,8,9},C201&amp;1234567890)),ROW(INDIRECT("1:"&amp;LEN(C201)+1)))))</f>
        <v>3.9</v>
      </c>
      <c r="O201" s="5" t="str">
        <f t="shared" si="7"/>
        <v>No data</v>
      </c>
      <c r="P201" s="5">
        <f ca="1">LOOKUP(99^99,--(0&amp;MID(G201,MIN(FIND({0,1,2,3,4,5,6,7,8,9},G201&amp;1234567890)),ROW(INDIRECT("1:"&amp;LEN(G201)+1)))))</f>
        <v>0</v>
      </c>
    </row>
    <row r="202" spans="1:16" x14ac:dyDescent="0.2">
      <c r="A202" s="148" t="s">
        <v>172</v>
      </c>
      <c r="B202" s="5">
        <v>50</v>
      </c>
      <c r="C202" s="5">
        <v>4.3</v>
      </c>
      <c r="D202" s="5">
        <v>6</v>
      </c>
      <c r="E202" s="5" t="s">
        <v>523</v>
      </c>
      <c r="F202" s="5" t="s">
        <v>603</v>
      </c>
      <c r="G202" s="5" t="s">
        <v>522</v>
      </c>
      <c r="H202" s="5" t="s">
        <v>540</v>
      </c>
      <c r="I202" s="148" t="s">
        <v>191</v>
      </c>
      <c r="J202" s="5" t="s">
        <v>966</v>
      </c>
      <c r="K202" s="5" t="s">
        <v>526</v>
      </c>
      <c r="M202" s="5" t="str">
        <f t="shared" ca="1" si="6"/>
        <v>I</v>
      </c>
      <c r="N202" s="5">
        <f ca="1">LOOKUP(99^99,--(0&amp;MID(C202,MIN(FIND({0,1,2,3,4,5,6,7,8,9},C202&amp;1234567890)),ROW(INDIRECT("1:"&amp;LEN(C202)+1)))))</f>
        <v>4.3</v>
      </c>
      <c r="O202" s="5" t="str">
        <f t="shared" si="7"/>
        <v>No data</v>
      </c>
      <c r="P202" s="5">
        <f ca="1">LOOKUP(99^99,--(0&amp;MID(G202,MIN(FIND({0,1,2,3,4,5,6,7,8,9},G202&amp;1234567890)),ROW(INDIRECT("1:"&amp;LEN(G202)+1)))))</f>
        <v>0</v>
      </c>
    </row>
    <row r="203" spans="1:16" x14ac:dyDescent="0.2">
      <c r="A203" s="148" t="s">
        <v>193</v>
      </c>
      <c r="B203" s="5">
        <v>50</v>
      </c>
      <c r="C203" s="5">
        <v>3.9</v>
      </c>
      <c r="D203" s="5">
        <v>6</v>
      </c>
      <c r="E203" s="5" t="s">
        <v>523</v>
      </c>
      <c r="F203" s="5" t="s">
        <v>533</v>
      </c>
      <c r="G203" s="5" t="s">
        <v>522</v>
      </c>
      <c r="H203" s="5" t="s">
        <v>540</v>
      </c>
      <c r="I203" s="148" t="s">
        <v>236</v>
      </c>
      <c r="J203" s="5" t="s">
        <v>967</v>
      </c>
      <c r="K203" s="5" t="s">
        <v>714</v>
      </c>
      <c r="M203" s="5" t="str">
        <f t="shared" ca="1" si="6"/>
        <v>I</v>
      </c>
      <c r="N203" s="5">
        <f ca="1">LOOKUP(99^99,--(0&amp;MID(C203,MIN(FIND({0,1,2,3,4,5,6,7,8,9},C203&amp;1234567890)),ROW(INDIRECT("1:"&amp;LEN(C203)+1)))))</f>
        <v>3.9</v>
      </c>
      <c r="O203" s="5" t="str">
        <f t="shared" si="7"/>
        <v>No data</v>
      </c>
      <c r="P203" s="5">
        <f ca="1">LOOKUP(99^99,--(0&amp;MID(G203,MIN(FIND({0,1,2,3,4,5,6,7,8,9},G203&amp;1234567890)),ROW(INDIRECT("1:"&amp;LEN(G203)+1)))))</f>
        <v>0</v>
      </c>
    </row>
    <row r="204" spans="1:16" x14ac:dyDescent="0.2">
      <c r="A204" s="148" t="s">
        <v>177</v>
      </c>
      <c r="B204" s="5">
        <v>50</v>
      </c>
      <c r="C204" s="5">
        <v>9.6999999999999993</v>
      </c>
      <c r="D204" s="5">
        <v>7</v>
      </c>
      <c r="E204" s="5" t="s">
        <v>523</v>
      </c>
      <c r="F204" s="5" t="s">
        <v>883</v>
      </c>
      <c r="G204" s="5">
        <v>1.2</v>
      </c>
      <c r="H204" s="5" t="s">
        <v>968</v>
      </c>
      <c r="I204" s="148" t="s">
        <v>224</v>
      </c>
      <c r="J204" s="5" t="s">
        <v>969</v>
      </c>
      <c r="K204" s="5" t="s">
        <v>526</v>
      </c>
      <c r="M204" s="5" t="str">
        <f t="shared" ca="1" si="6"/>
        <v>II</v>
      </c>
      <c r="N204" s="5">
        <f ca="1">LOOKUP(99^99,--(0&amp;MID(C204,MIN(FIND({0,1,2,3,4,5,6,7,8,9},C204&amp;1234567890)),ROW(INDIRECT("1:"&amp;LEN(C204)+1)))))</f>
        <v>9.6999999999999993</v>
      </c>
      <c r="O204" s="5">
        <f t="shared" ca="1" si="7"/>
        <v>1.2</v>
      </c>
      <c r="P204" s="5">
        <f ca="1">LOOKUP(99^99,--(0&amp;MID(G204,MIN(FIND({0,1,2,3,4,5,6,7,8,9},G204&amp;1234567890)),ROW(INDIRECT("1:"&amp;LEN(G204)+1)))))</f>
        <v>1.2</v>
      </c>
    </row>
    <row r="205" spans="1:16" x14ac:dyDescent="0.2">
      <c r="A205" s="148" t="s">
        <v>244</v>
      </c>
      <c r="B205" s="5">
        <v>50</v>
      </c>
      <c r="C205" s="5">
        <v>375</v>
      </c>
      <c r="D205" s="5">
        <v>8</v>
      </c>
      <c r="E205" s="5" t="s">
        <v>970</v>
      </c>
      <c r="F205" s="5" t="s">
        <v>561</v>
      </c>
      <c r="G205" s="5" t="s">
        <v>522</v>
      </c>
      <c r="H205" s="5" t="s">
        <v>597</v>
      </c>
      <c r="I205" s="148" t="s">
        <v>202</v>
      </c>
      <c r="J205" s="5" t="s">
        <v>971</v>
      </c>
      <c r="K205" s="5" t="s">
        <v>587</v>
      </c>
      <c r="M205" s="5" t="str">
        <f t="shared" si="6"/>
        <v>Uncat</v>
      </c>
      <c r="N205" s="5">
        <f ca="1">LOOKUP(99^99,--(0&amp;MID(C205,MIN(FIND({0,1,2,3,4,5,6,7,8,9},C205&amp;1234567890)),ROW(INDIRECT("1:"&amp;LEN(C205)+1)))))</f>
        <v>375</v>
      </c>
      <c r="O205" s="5">
        <f t="shared" ca="1" si="7"/>
        <v>375</v>
      </c>
      <c r="P205" s="5">
        <f ca="1">LOOKUP(99^99,--(0&amp;MID(G205,MIN(FIND({0,1,2,3,4,5,6,7,8,9},G205&amp;1234567890)),ROW(INDIRECT("1:"&amp;LEN(G205)+1)))))</f>
        <v>0</v>
      </c>
    </row>
    <row r="206" spans="1:16" x14ac:dyDescent="0.2">
      <c r="A206" s="148" t="s">
        <v>200</v>
      </c>
      <c r="B206" s="5">
        <v>50</v>
      </c>
      <c r="C206" s="5">
        <v>4.5999999999999996</v>
      </c>
      <c r="D206" s="5">
        <v>7</v>
      </c>
      <c r="E206" s="5" t="s">
        <v>523</v>
      </c>
      <c r="F206" s="5" t="s">
        <v>539</v>
      </c>
      <c r="G206" s="5" t="s">
        <v>546</v>
      </c>
      <c r="H206" s="5" t="s">
        <v>618</v>
      </c>
      <c r="I206" s="148" t="s">
        <v>247</v>
      </c>
      <c r="J206" s="5" t="s">
        <v>972</v>
      </c>
      <c r="K206" s="5" t="s">
        <v>612</v>
      </c>
      <c r="M206" s="5" t="str">
        <f t="shared" ca="1" si="6"/>
        <v>II</v>
      </c>
      <c r="N206" s="5">
        <f ca="1">LOOKUP(99^99,--(0&amp;MID(C206,MIN(FIND({0,1,2,3,4,5,6,7,8,9},C206&amp;1234567890)),ROW(INDIRECT("1:"&amp;LEN(C206)+1)))))</f>
        <v>4.5999999999999996</v>
      </c>
      <c r="O206" s="5">
        <f t="shared" ca="1" si="7"/>
        <v>0</v>
      </c>
      <c r="P206" s="5">
        <f ca="1">LOOKUP(99^99,--(0&amp;MID(G206,MIN(FIND({0,1,2,3,4,5,6,7,8,9},G206&amp;1234567890)),ROW(INDIRECT("1:"&amp;LEN(G206)+1)))))</f>
        <v>0</v>
      </c>
    </row>
    <row r="207" spans="1:16" x14ac:dyDescent="0.2">
      <c r="A207" s="148" t="s">
        <v>202</v>
      </c>
      <c r="B207" s="5">
        <v>50</v>
      </c>
      <c r="C207" s="5">
        <v>4.67</v>
      </c>
      <c r="D207" s="5">
        <v>6</v>
      </c>
      <c r="E207" s="5" t="s">
        <v>523</v>
      </c>
      <c r="F207" s="5" t="s">
        <v>973</v>
      </c>
      <c r="G207" s="5">
        <v>1.91</v>
      </c>
      <c r="H207" s="5" t="s">
        <v>974</v>
      </c>
      <c r="I207" s="148" t="s">
        <v>247</v>
      </c>
      <c r="J207" s="5" t="s">
        <v>975</v>
      </c>
      <c r="K207" s="5" t="s">
        <v>556</v>
      </c>
      <c r="M207" s="5" t="str">
        <f t="shared" ca="1" si="6"/>
        <v>I</v>
      </c>
      <c r="N207" s="5">
        <f ca="1">LOOKUP(99^99,--(0&amp;MID(C207,MIN(FIND({0,1,2,3,4,5,6,7,8,9},C207&amp;1234567890)),ROW(INDIRECT("1:"&amp;LEN(C207)+1)))))</f>
        <v>4.67</v>
      </c>
      <c r="O207" s="5">
        <f t="shared" ca="1" si="7"/>
        <v>1.91</v>
      </c>
      <c r="P207" s="5">
        <f ca="1">LOOKUP(99^99,--(0&amp;MID(G207,MIN(FIND({0,1,2,3,4,5,6,7,8,9},G207&amp;1234567890)),ROW(INDIRECT("1:"&amp;LEN(G207)+1)))))</f>
        <v>1.91</v>
      </c>
    </row>
    <row r="208" spans="1:16" x14ac:dyDescent="0.2">
      <c r="A208" s="148" t="s">
        <v>211</v>
      </c>
      <c r="B208" s="5">
        <v>50</v>
      </c>
      <c r="C208" s="5">
        <v>6.2</v>
      </c>
      <c r="D208" s="5">
        <v>6</v>
      </c>
      <c r="E208" s="5" t="s">
        <v>545</v>
      </c>
      <c r="F208" s="5" t="s">
        <v>533</v>
      </c>
      <c r="G208" s="5" t="s">
        <v>522</v>
      </c>
      <c r="H208" s="5" t="s">
        <v>540</v>
      </c>
      <c r="I208" s="148" t="s">
        <v>204</v>
      </c>
      <c r="J208" s="5" t="s">
        <v>976</v>
      </c>
      <c r="K208" s="5" t="s">
        <v>612</v>
      </c>
      <c r="M208" s="5" t="str">
        <f t="shared" si="6"/>
        <v>II</v>
      </c>
      <c r="N208" s="5">
        <f ca="1">LOOKUP(99^99,--(0&amp;MID(C208,MIN(FIND({0,1,2,3,4,5,6,7,8,9},C208&amp;1234567890)),ROW(INDIRECT("1:"&amp;LEN(C208)+1)))))</f>
        <v>6.2</v>
      </c>
      <c r="O208" s="5" t="str">
        <f t="shared" si="7"/>
        <v>No data</v>
      </c>
      <c r="P208" s="5">
        <f ca="1">LOOKUP(99^99,--(0&amp;MID(G208,MIN(FIND({0,1,2,3,4,5,6,7,8,9},G208&amp;1234567890)),ROW(INDIRECT("1:"&amp;LEN(G208)+1)))))</f>
        <v>0</v>
      </c>
    </row>
    <row r="209" spans="1:16" x14ac:dyDescent="0.2">
      <c r="A209" s="148" t="s">
        <v>208</v>
      </c>
      <c r="B209" s="5">
        <v>51</v>
      </c>
      <c r="C209" s="5">
        <v>153</v>
      </c>
      <c r="D209" s="5">
        <v>7</v>
      </c>
      <c r="E209" s="5" t="s">
        <v>977</v>
      </c>
      <c r="F209" s="5" t="s">
        <v>561</v>
      </c>
      <c r="G209" s="5">
        <v>6.4</v>
      </c>
      <c r="H209" s="5" t="s">
        <v>978</v>
      </c>
      <c r="I209" s="148" t="s">
        <v>224</v>
      </c>
      <c r="J209" s="5" t="s">
        <v>979</v>
      </c>
      <c r="K209" s="5" t="s">
        <v>980</v>
      </c>
      <c r="M209" s="5" t="str">
        <f t="shared" si="6"/>
        <v>III</v>
      </c>
      <c r="N209" s="5">
        <f ca="1">LOOKUP(99^99,--(0&amp;MID(C209,MIN(FIND({0,1,2,3,4,5,6,7,8,9},C209&amp;1234567890)),ROW(INDIRECT("1:"&amp;LEN(C209)+1)))))</f>
        <v>153</v>
      </c>
      <c r="O209" s="5">
        <f t="shared" ca="1" si="7"/>
        <v>6.4</v>
      </c>
      <c r="P209" s="5">
        <f ca="1">LOOKUP(99^99,--(0&amp;MID(G209,MIN(FIND({0,1,2,3,4,5,6,7,8,9},G209&amp;1234567890)),ROW(INDIRECT("1:"&amp;LEN(G209)+1)))))</f>
        <v>6.4</v>
      </c>
    </row>
    <row r="210" spans="1:16" x14ac:dyDescent="0.2">
      <c r="A210" s="148" t="s">
        <v>183</v>
      </c>
      <c r="B210" s="5">
        <v>51</v>
      </c>
      <c r="C210" s="5">
        <v>4.3</v>
      </c>
      <c r="D210" s="5">
        <v>6</v>
      </c>
      <c r="E210" s="5" t="s">
        <v>523</v>
      </c>
      <c r="F210" s="5" t="s">
        <v>563</v>
      </c>
      <c r="G210" s="5" t="s">
        <v>522</v>
      </c>
      <c r="H210" s="5" t="s">
        <v>522</v>
      </c>
      <c r="I210" s="148" t="s">
        <v>209</v>
      </c>
      <c r="J210" s="5" t="s">
        <v>981</v>
      </c>
      <c r="K210" s="5" t="s">
        <v>566</v>
      </c>
      <c r="M210" s="5" t="str">
        <f t="shared" ca="1" si="6"/>
        <v>I</v>
      </c>
      <c r="N210" s="5">
        <f ca="1">LOOKUP(99^99,--(0&amp;MID(C210,MIN(FIND({0,1,2,3,4,5,6,7,8,9},C210&amp;1234567890)),ROW(INDIRECT("1:"&amp;LEN(C210)+1)))))</f>
        <v>4.3</v>
      </c>
      <c r="O210" s="5" t="str">
        <f t="shared" si="7"/>
        <v>No data</v>
      </c>
      <c r="P210" s="5">
        <f ca="1">LOOKUP(99^99,--(0&amp;MID(G210,MIN(FIND({0,1,2,3,4,5,6,7,8,9},G210&amp;1234567890)),ROW(INDIRECT("1:"&amp;LEN(G210)+1)))))</f>
        <v>0</v>
      </c>
    </row>
    <row r="211" spans="1:16" x14ac:dyDescent="0.2">
      <c r="A211" s="148" t="s">
        <v>191</v>
      </c>
      <c r="B211" s="5">
        <v>51</v>
      </c>
      <c r="C211" s="5">
        <v>7.6</v>
      </c>
      <c r="D211" s="5">
        <v>7</v>
      </c>
      <c r="E211" s="5" t="s">
        <v>523</v>
      </c>
      <c r="F211" s="5" t="s">
        <v>533</v>
      </c>
      <c r="G211" s="5" t="s">
        <v>546</v>
      </c>
      <c r="H211" s="5" t="s">
        <v>982</v>
      </c>
      <c r="I211" s="148" t="s">
        <v>173</v>
      </c>
      <c r="J211" s="5" t="s">
        <v>983</v>
      </c>
      <c r="K211" s="5" t="s">
        <v>925</v>
      </c>
      <c r="M211" s="5" t="str">
        <f t="shared" ca="1" si="6"/>
        <v>II</v>
      </c>
      <c r="N211" s="5">
        <f ca="1">LOOKUP(99^99,--(0&amp;MID(C211,MIN(FIND({0,1,2,3,4,5,6,7,8,9},C211&amp;1234567890)),ROW(INDIRECT("1:"&amp;LEN(C211)+1)))))</f>
        <v>7.6</v>
      </c>
      <c r="O211" s="5">
        <f t="shared" ca="1" si="7"/>
        <v>0</v>
      </c>
      <c r="P211" s="5">
        <f ca="1">LOOKUP(99^99,--(0&amp;MID(G211,MIN(FIND({0,1,2,3,4,5,6,7,8,9},G211&amp;1234567890)),ROW(INDIRECT("1:"&amp;LEN(G211)+1)))))</f>
        <v>0</v>
      </c>
    </row>
    <row r="212" spans="1:16" x14ac:dyDescent="0.2">
      <c r="A212" s="148" t="s">
        <v>258</v>
      </c>
      <c r="B212" s="5">
        <v>51</v>
      </c>
      <c r="C212" s="5">
        <v>4.3</v>
      </c>
      <c r="D212" s="5">
        <v>7</v>
      </c>
      <c r="E212" s="5" t="s">
        <v>523</v>
      </c>
      <c r="F212" s="5" t="s">
        <v>576</v>
      </c>
      <c r="G212" s="5">
        <v>0.01</v>
      </c>
      <c r="H212" s="5" t="s">
        <v>984</v>
      </c>
      <c r="I212" s="148" t="s">
        <v>224</v>
      </c>
      <c r="J212" s="5" t="s">
        <v>985</v>
      </c>
      <c r="K212" s="5" t="s">
        <v>986</v>
      </c>
      <c r="M212" s="5" t="str">
        <f t="shared" ca="1" si="6"/>
        <v>II</v>
      </c>
      <c r="N212" s="5">
        <f ca="1">LOOKUP(99^99,--(0&amp;MID(C212,MIN(FIND({0,1,2,3,4,5,6,7,8,9},C212&amp;1234567890)),ROW(INDIRECT("1:"&amp;LEN(C212)+1)))))</f>
        <v>4.3</v>
      </c>
      <c r="O212" s="5">
        <f t="shared" ca="1" si="7"/>
        <v>0.01</v>
      </c>
      <c r="P212" s="5">
        <f ca="1">LOOKUP(99^99,--(0&amp;MID(G212,MIN(FIND({0,1,2,3,4,5,6,7,8,9},G212&amp;1234567890)),ROW(INDIRECT("1:"&amp;LEN(G212)+1)))))</f>
        <v>0.01</v>
      </c>
    </row>
    <row r="213" spans="1:16" x14ac:dyDescent="0.2">
      <c r="A213" s="148" t="s">
        <v>259</v>
      </c>
      <c r="B213" s="5">
        <v>51</v>
      </c>
      <c r="C213" s="5">
        <v>139</v>
      </c>
      <c r="D213" s="5">
        <v>7</v>
      </c>
      <c r="E213" s="5" t="s">
        <v>560</v>
      </c>
      <c r="F213" s="5" t="s">
        <v>719</v>
      </c>
      <c r="G213" s="5">
        <v>22.9</v>
      </c>
      <c r="H213" s="5" t="s">
        <v>987</v>
      </c>
      <c r="I213" s="148" t="s">
        <v>228</v>
      </c>
      <c r="J213" s="5" t="s">
        <v>988</v>
      </c>
      <c r="K213" s="5" t="s">
        <v>678</v>
      </c>
      <c r="M213" s="5" t="str">
        <f t="shared" si="6"/>
        <v>IV</v>
      </c>
      <c r="N213" s="5">
        <f ca="1">LOOKUP(99^99,--(0&amp;MID(C213,MIN(FIND({0,1,2,3,4,5,6,7,8,9},C213&amp;1234567890)),ROW(INDIRECT("1:"&amp;LEN(C213)+1)))))</f>
        <v>139</v>
      </c>
      <c r="O213" s="5">
        <f t="shared" ca="1" si="7"/>
        <v>22.9</v>
      </c>
      <c r="P213" s="5">
        <f ca="1">LOOKUP(99^99,--(0&amp;MID(G213,MIN(FIND({0,1,2,3,4,5,6,7,8,9},G213&amp;1234567890)),ROW(INDIRECT("1:"&amp;LEN(G213)+1)))))</f>
        <v>22.9</v>
      </c>
    </row>
    <row r="214" spans="1:16" x14ac:dyDescent="0.2">
      <c r="A214" s="148" t="s">
        <v>225</v>
      </c>
      <c r="B214" s="5">
        <v>51</v>
      </c>
      <c r="C214" s="5">
        <v>5.5</v>
      </c>
      <c r="D214" s="5">
        <v>7</v>
      </c>
      <c r="E214" s="5" t="s">
        <v>523</v>
      </c>
      <c r="F214" s="5" t="s">
        <v>539</v>
      </c>
      <c r="G214" s="5" t="s">
        <v>546</v>
      </c>
      <c r="H214" s="5" t="s">
        <v>989</v>
      </c>
      <c r="I214" s="148" t="s">
        <v>262</v>
      </c>
      <c r="J214" s="5" t="s">
        <v>990</v>
      </c>
      <c r="K214" s="5" t="s">
        <v>925</v>
      </c>
      <c r="M214" s="5" t="str">
        <f t="shared" ca="1" si="6"/>
        <v>II</v>
      </c>
      <c r="N214" s="5">
        <f ca="1">LOOKUP(99^99,--(0&amp;MID(C214,MIN(FIND({0,1,2,3,4,5,6,7,8,9},C214&amp;1234567890)),ROW(INDIRECT("1:"&amp;LEN(C214)+1)))))</f>
        <v>5.5</v>
      </c>
      <c r="O214" s="5">
        <f t="shared" ca="1" si="7"/>
        <v>0</v>
      </c>
      <c r="P214" s="5">
        <f ca="1">LOOKUP(99^99,--(0&amp;MID(G214,MIN(FIND({0,1,2,3,4,5,6,7,8,9},G214&amp;1234567890)),ROW(INDIRECT("1:"&amp;LEN(G214)+1)))))</f>
        <v>0</v>
      </c>
    </row>
    <row r="215" spans="1:16" x14ac:dyDescent="0.2">
      <c r="A215" s="148" t="s">
        <v>194</v>
      </c>
      <c r="B215" s="5">
        <v>51</v>
      </c>
      <c r="C215" s="5">
        <v>4.5</v>
      </c>
      <c r="D215" s="5">
        <v>8</v>
      </c>
      <c r="E215" s="5" t="s">
        <v>523</v>
      </c>
      <c r="F215" s="5" t="s">
        <v>539</v>
      </c>
      <c r="G215" s="5">
        <v>24</v>
      </c>
      <c r="H215" s="5" t="s">
        <v>991</v>
      </c>
      <c r="I215" s="148" t="s">
        <v>173</v>
      </c>
      <c r="J215" s="5" t="s">
        <v>992</v>
      </c>
      <c r="K215" s="5" t="s">
        <v>610</v>
      </c>
      <c r="M215" s="5" t="str">
        <f t="shared" ca="1" si="6"/>
        <v>II</v>
      </c>
      <c r="N215" s="5">
        <f ca="1">LOOKUP(99^99,--(0&amp;MID(C215,MIN(FIND({0,1,2,3,4,5,6,7,8,9},C215&amp;1234567890)),ROW(INDIRECT("1:"&amp;LEN(C215)+1)))))</f>
        <v>4.5</v>
      </c>
      <c r="O215" s="5">
        <f t="shared" ca="1" si="7"/>
        <v>24</v>
      </c>
      <c r="P215" s="5">
        <f ca="1">LOOKUP(99^99,--(0&amp;MID(G215,MIN(FIND({0,1,2,3,4,5,6,7,8,9},G215&amp;1234567890)),ROW(INDIRECT("1:"&amp;LEN(G215)+1)))))</f>
        <v>24</v>
      </c>
    </row>
    <row r="216" spans="1:16" x14ac:dyDescent="0.2">
      <c r="A216" s="148" t="s">
        <v>237</v>
      </c>
      <c r="B216" s="5">
        <v>51</v>
      </c>
      <c r="C216" s="5">
        <v>6.2</v>
      </c>
      <c r="D216" s="5">
        <v>6</v>
      </c>
      <c r="E216" s="5" t="s">
        <v>523</v>
      </c>
      <c r="F216" s="5" t="s">
        <v>539</v>
      </c>
      <c r="G216" s="5" t="s">
        <v>522</v>
      </c>
      <c r="H216" s="5" t="s">
        <v>540</v>
      </c>
      <c r="I216" s="148" t="s">
        <v>177</v>
      </c>
      <c r="J216" s="5" t="s">
        <v>993</v>
      </c>
      <c r="K216" s="5" t="s">
        <v>526</v>
      </c>
      <c r="M216" s="5" t="str">
        <f t="shared" ca="1" si="6"/>
        <v>I</v>
      </c>
      <c r="N216" s="5">
        <f ca="1">LOOKUP(99^99,--(0&amp;MID(C216,MIN(FIND({0,1,2,3,4,5,6,7,8,9},C216&amp;1234567890)),ROW(INDIRECT("1:"&amp;LEN(C216)+1)))))</f>
        <v>6.2</v>
      </c>
      <c r="O216" s="5" t="str">
        <f t="shared" si="7"/>
        <v>No data</v>
      </c>
      <c r="P216" s="5">
        <f ca="1">LOOKUP(99^99,--(0&amp;MID(G216,MIN(FIND({0,1,2,3,4,5,6,7,8,9},G216&amp;1234567890)),ROW(INDIRECT("1:"&amp;LEN(G216)+1)))))</f>
        <v>0</v>
      </c>
    </row>
    <row r="217" spans="1:16" x14ac:dyDescent="0.2">
      <c r="A217" s="148" t="s">
        <v>194</v>
      </c>
      <c r="B217" s="5">
        <v>51</v>
      </c>
      <c r="C217" s="5">
        <v>3.5</v>
      </c>
      <c r="D217" s="5">
        <v>7</v>
      </c>
      <c r="E217" s="5" t="s">
        <v>545</v>
      </c>
      <c r="F217" s="5" t="s">
        <v>539</v>
      </c>
      <c r="G217" s="5" t="s">
        <v>522</v>
      </c>
      <c r="H217" s="5" t="s">
        <v>540</v>
      </c>
      <c r="I217" s="148" t="s">
        <v>212</v>
      </c>
      <c r="J217" s="5" t="s">
        <v>994</v>
      </c>
      <c r="K217" s="5" t="s">
        <v>594</v>
      </c>
      <c r="M217" s="5" t="str">
        <f t="shared" si="6"/>
        <v>II</v>
      </c>
      <c r="N217" s="5">
        <f ca="1">LOOKUP(99^99,--(0&amp;MID(C217,MIN(FIND({0,1,2,3,4,5,6,7,8,9},C217&amp;1234567890)),ROW(INDIRECT("1:"&amp;LEN(C217)+1)))))</f>
        <v>3.5</v>
      </c>
      <c r="O217" s="5" t="str">
        <f t="shared" si="7"/>
        <v>No data</v>
      </c>
      <c r="P217" s="5">
        <f ca="1">LOOKUP(99^99,--(0&amp;MID(G217,MIN(FIND({0,1,2,3,4,5,6,7,8,9},G217&amp;1234567890)),ROW(INDIRECT("1:"&amp;LEN(G217)+1)))))</f>
        <v>0</v>
      </c>
    </row>
    <row r="218" spans="1:16" x14ac:dyDescent="0.2">
      <c r="A218" s="148" t="s">
        <v>241</v>
      </c>
      <c r="B218" s="5">
        <v>51</v>
      </c>
      <c r="C218" s="5">
        <v>3.3</v>
      </c>
      <c r="D218" s="5">
        <v>6</v>
      </c>
      <c r="E218" s="5" t="s">
        <v>607</v>
      </c>
      <c r="F218" s="5" t="s">
        <v>563</v>
      </c>
      <c r="G218" s="5" t="s">
        <v>522</v>
      </c>
      <c r="H218" s="5" t="s">
        <v>540</v>
      </c>
      <c r="I218" s="148" t="s">
        <v>191</v>
      </c>
      <c r="J218" s="5" t="s">
        <v>995</v>
      </c>
      <c r="K218" s="5" t="s">
        <v>610</v>
      </c>
      <c r="M218" s="5" t="str">
        <f t="shared" ca="1" si="6"/>
        <v>I</v>
      </c>
      <c r="N218" s="5">
        <f ca="1">LOOKUP(99^99,--(0&amp;MID(C218,MIN(FIND({0,1,2,3,4,5,6,7,8,9},C218&amp;1234567890)),ROW(INDIRECT("1:"&amp;LEN(C218)+1)))))</f>
        <v>3.3</v>
      </c>
      <c r="O218" s="5" t="str">
        <f t="shared" si="7"/>
        <v>No data</v>
      </c>
      <c r="P218" s="5">
        <f ca="1">LOOKUP(99^99,--(0&amp;MID(G218,MIN(FIND({0,1,2,3,4,5,6,7,8,9},G218&amp;1234567890)),ROW(INDIRECT("1:"&amp;LEN(G218)+1)))))</f>
        <v>0</v>
      </c>
    </row>
    <row r="219" spans="1:16" x14ac:dyDescent="0.2">
      <c r="A219" s="148" t="s">
        <v>216</v>
      </c>
      <c r="B219" s="5">
        <v>51</v>
      </c>
      <c r="C219" s="5">
        <v>3.8</v>
      </c>
      <c r="D219" s="5">
        <v>6</v>
      </c>
      <c r="E219" s="5" t="s">
        <v>523</v>
      </c>
      <c r="F219" s="5" t="s">
        <v>563</v>
      </c>
      <c r="G219" s="5" t="s">
        <v>522</v>
      </c>
      <c r="H219" s="5" t="s">
        <v>522</v>
      </c>
      <c r="I219" s="148" t="s">
        <v>209</v>
      </c>
      <c r="J219" s="5" t="s">
        <v>996</v>
      </c>
      <c r="K219" s="5" t="s">
        <v>925</v>
      </c>
      <c r="M219" s="5" t="str">
        <f t="shared" ca="1" si="6"/>
        <v>I</v>
      </c>
      <c r="N219" s="5">
        <f ca="1">LOOKUP(99^99,--(0&amp;MID(C219,MIN(FIND({0,1,2,3,4,5,6,7,8,9},C219&amp;1234567890)),ROW(INDIRECT("1:"&amp;LEN(C219)+1)))))</f>
        <v>3.8</v>
      </c>
      <c r="O219" s="5" t="str">
        <f t="shared" si="7"/>
        <v>No data</v>
      </c>
      <c r="P219" s="5">
        <f ca="1">LOOKUP(99^99,--(0&amp;MID(G219,MIN(FIND({0,1,2,3,4,5,6,7,8,9},G219&amp;1234567890)),ROW(INDIRECT("1:"&amp;LEN(G219)+1)))))</f>
        <v>0</v>
      </c>
    </row>
    <row r="220" spans="1:16" x14ac:dyDescent="0.2">
      <c r="A220" s="148" t="s">
        <v>206</v>
      </c>
      <c r="B220" s="5">
        <v>51</v>
      </c>
      <c r="C220" s="5">
        <v>19.5</v>
      </c>
      <c r="D220" s="5">
        <v>7</v>
      </c>
      <c r="E220" s="5" t="s">
        <v>686</v>
      </c>
      <c r="F220" s="5" t="s">
        <v>997</v>
      </c>
      <c r="G220" s="5">
        <v>0.14000000000000001</v>
      </c>
      <c r="H220" s="5" t="s">
        <v>998</v>
      </c>
      <c r="I220" s="148" t="s">
        <v>224</v>
      </c>
      <c r="J220" s="5" t="s">
        <v>999</v>
      </c>
      <c r="K220" s="5" t="s">
        <v>726</v>
      </c>
      <c r="M220" s="5" t="str">
        <f t="shared" si="6"/>
        <v>II</v>
      </c>
      <c r="N220" s="5">
        <f ca="1">LOOKUP(99^99,--(0&amp;MID(C220,MIN(FIND({0,1,2,3,4,5,6,7,8,9},C220&amp;1234567890)),ROW(INDIRECT("1:"&amp;LEN(C220)+1)))))</f>
        <v>19.5</v>
      </c>
      <c r="O220" s="5">
        <f t="shared" ca="1" si="7"/>
        <v>0.14000000000000001</v>
      </c>
      <c r="P220" s="5">
        <f ca="1">LOOKUP(99^99,--(0&amp;MID(G220,MIN(FIND({0,1,2,3,4,5,6,7,8,9},G220&amp;1234567890)),ROW(INDIRECT("1:"&amp;LEN(G220)+1)))))</f>
        <v>0.14000000000000001</v>
      </c>
    </row>
    <row r="221" spans="1:16" x14ac:dyDescent="0.2">
      <c r="A221" s="148" t="s">
        <v>260</v>
      </c>
      <c r="B221" s="5">
        <v>51</v>
      </c>
      <c r="C221" s="5">
        <v>4.7</v>
      </c>
      <c r="D221" s="5">
        <v>6</v>
      </c>
      <c r="E221" s="5" t="s">
        <v>523</v>
      </c>
      <c r="F221" s="5" t="s">
        <v>533</v>
      </c>
      <c r="G221" s="5">
        <v>0.01</v>
      </c>
      <c r="H221" s="5" t="s">
        <v>1000</v>
      </c>
      <c r="I221" s="148" t="s">
        <v>224</v>
      </c>
      <c r="J221" s="5" t="s">
        <v>1001</v>
      </c>
      <c r="K221" s="5" t="s">
        <v>584</v>
      </c>
      <c r="M221" s="5" t="str">
        <f t="shared" ca="1" si="6"/>
        <v>I</v>
      </c>
      <c r="N221" s="5">
        <f ca="1">LOOKUP(99^99,--(0&amp;MID(C221,MIN(FIND({0,1,2,3,4,5,6,7,8,9},C221&amp;1234567890)),ROW(INDIRECT("1:"&amp;LEN(C221)+1)))))</f>
        <v>4.7</v>
      </c>
      <c r="O221" s="5">
        <f t="shared" ca="1" si="7"/>
        <v>0.01</v>
      </c>
      <c r="P221" s="5">
        <f ca="1">LOOKUP(99^99,--(0&amp;MID(G221,MIN(FIND({0,1,2,3,4,5,6,7,8,9},G221&amp;1234567890)),ROW(INDIRECT("1:"&amp;LEN(G221)+1)))))</f>
        <v>0.01</v>
      </c>
    </row>
    <row r="222" spans="1:16" x14ac:dyDescent="0.2">
      <c r="A222" s="148" t="s">
        <v>259</v>
      </c>
      <c r="B222" s="5">
        <v>51</v>
      </c>
      <c r="C222" s="5">
        <v>4.0999999999999996</v>
      </c>
      <c r="D222" s="5">
        <v>6</v>
      </c>
      <c r="E222" s="5" t="s">
        <v>523</v>
      </c>
      <c r="F222" s="5" t="s">
        <v>539</v>
      </c>
      <c r="G222" s="5" t="s">
        <v>546</v>
      </c>
      <c r="H222" s="5" t="s">
        <v>1002</v>
      </c>
      <c r="I222" s="148" t="s">
        <v>209</v>
      </c>
      <c r="J222" s="5" t="s">
        <v>1003</v>
      </c>
      <c r="K222" s="5" t="s">
        <v>610</v>
      </c>
      <c r="M222" s="5" t="str">
        <f t="shared" ca="1" si="6"/>
        <v>I</v>
      </c>
      <c r="N222" s="5">
        <f ca="1">LOOKUP(99^99,--(0&amp;MID(C222,MIN(FIND({0,1,2,3,4,5,6,7,8,9},C222&amp;1234567890)),ROW(INDIRECT("1:"&amp;LEN(C222)+1)))))</f>
        <v>4.0999999999999996</v>
      </c>
      <c r="O222" s="5">
        <f t="shared" ca="1" si="7"/>
        <v>0</v>
      </c>
      <c r="P222" s="5">
        <f ca="1">LOOKUP(99^99,--(0&amp;MID(G222,MIN(FIND({0,1,2,3,4,5,6,7,8,9},G222&amp;1234567890)),ROW(INDIRECT("1:"&amp;LEN(G222)+1)))))</f>
        <v>0</v>
      </c>
    </row>
    <row r="223" spans="1:16" x14ac:dyDescent="0.2">
      <c r="A223" s="148" t="s">
        <v>261</v>
      </c>
      <c r="B223" s="5">
        <v>51</v>
      </c>
      <c r="C223" s="5">
        <v>6.07</v>
      </c>
      <c r="D223" s="5">
        <v>4</v>
      </c>
      <c r="E223" s="5" t="s">
        <v>523</v>
      </c>
      <c r="F223" s="5" t="s">
        <v>533</v>
      </c>
      <c r="G223" s="5" t="s">
        <v>546</v>
      </c>
      <c r="H223" s="5" t="s">
        <v>777</v>
      </c>
      <c r="I223" s="148" t="s">
        <v>228</v>
      </c>
      <c r="J223" s="5" t="s">
        <v>1004</v>
      </c>
      <c r="K223" s="5" t="s">
        <v>1005</v>
      </c>
      <c r="M223" s="5" t="str">
        <f t="shared" ca="1" si="6"/>
        <v>I</v>
      </c>
      <c r="N223" s="5">
        <f ca="1">LOOKUP(99^99,--(0&amp;MID(C223,MIN(FIND({0,1,2,3,4,5,6,7,8,9},C223&amp;1234567890)),ROW(INDIRECT("1:"&amp;LEN(C223)+1)))))</f>
        <v>6.07</v>
      </c>
      <c r="O223" s="5">
        <f t="shared" ca="1" si="7"/>
        <v>0</v>
      </c>
      <c r="P223" s="5">
        <f ca="1">LOOKUP(99^99,--(0&amp;MID(G223,MIN(FIND({0,1,2,3,4,5,6,7,8,9},G223&amp;1234567890)),ROW(INDIRECT("1:"&amp;LEN(G223)+1)))))</f>
        <v>0</v>
      </c>
    </row>
    <row r="224" spans="1:16" x14ac:dyDescent="0.2">
      <c r="A224" s="148" t="s">
        <v>174</v>
      </c>
      <c r="B224" s="5">
        <v>51</v>
      </c>
      <c r="C224" s="5">
        <v>6</v>
      </c>
      <c r="D224" s="5">
        <v>7</v>
      </c>
      <c r="E224" s="5" t="s">
        <v>523</v>
      </c>
      <c r="F224" s="5" t="s">
        <v>533</v>
      </c>
      <c r="G224" s="5" t="s">
        <v>522</v>
      </c>
      <c r="H224" s="5" t="s">
        <v>540</v>
      </c>
      <c r="I224" s="148" t="s">
        <v>177</v>
      </c>
      <c r="J224" s="5" t="s">
        <v>1006</v>
      </c>
      <c r="K224" s="5" t="s">
        <v>779</v>
      </c>
      <c r="M224" s="5" t="str">
        <f t="shared" ca="1" si="6"/>
        <v>II</v>
      </c>
      <c r="N224" s="5">
        <f ca="1">LOOKUP(99^99,--(0&amp;MID(C224,MIN(FIND({0,1,2,3,4,5,6,7,8,9},C224&amp;1234567890)),ROW(INDIRECT("1:"&amp;LEN(C224)+1)))))</f>
        <v>6</v>
      </c>
      <c r="O224" s="5" t="str">
        <f t="shared" si="7"/>
        <v>No data</v>
      </c>
      <c r="P224" s="5">
        <f ca="1">LOOKUP(99^99,--(0&amp;MID(G224,MIN(FIND({0,1,2,3,4,5,6,7,8,9},G224&amp;1234567890)),ROW(INDIRECT("1:"&amp;LEN(G224)+1)))))</f>
        <v>0</v>
      </c>
    </row>
    <row r="225" spans="1:16" x14ac:dyDescent="0.2">
      <c r="A225" s="148" t="s">
        <v>191</v>
      </c>
      <c r="B225" s="5">
        <v>51</v>
      </c>
      <c r="C225" s="5">
        <v>7.4</v>
      </c>
      <c r="D225" s="5">
        <v>7</v>
      </c>
      <c r="E225" s="5" t="s">
        <v>607</v>
      </c>
      <c r="F225" s="5" t="s">
        <v>539</v>
      </c>
      <c r="G225" s="5" t="s">
        <v>546</v>
      </c>
      <c r="H225" s="5" t="s">
        <v>1007</v>
      </c>
      <c r="I225" s="148" t="s">
        <v>224</v>
      </c>
      <c r="J225" s="5" t="s">
        <v>1008</v>
      </c>
      <c r="K225" s="5" t="s">
        <v>612</v>
      </c>
      <c r="M225" s="5" t="str">
        <f t="shared" ca="1" si="6"/>
        <v>II</v>
      </c>
      <c r="N225" s="5">
        <f ca="1">LOOKUP(99^99,--(0&amp;MID(C225,MIN(FIND({0,1,2,3,4,5,6,7,8,9},C225&amp;1234567890)),ROW(INDIRECT("1:"&amp;LEN(C225)+1)))))</f>
        <v>7.4</v>
      </c>
      <c r="O225" s="5">
        <f t="shared" ca="1" si="7"/>
        <v>0</v>
      </c>
      <c r="P225" s="5">
        <f ca="1">LOOKUP(99^99,--(0&amp;MID(G225,MIN(FIND({0,1,2,3,4,5,6,7,8,9},G225&amp;1234567890)),ROW(INDIRECT("1:"&amp;LEN(G225)+1)))))</f>
        <v>0</v>
      </c>
    </row>
    <row r="226" spans="1:16" x14ac:dyDescent="0.2">
      <c r="A226" s="148" t="s">
        <v>241</v>
      </c>
      <c r="B226" s="5">
        <v>51</v>
      </c>
      <c r="C226" s="5">
        <v>2.7</v>
      </c>
      <c r="D226" s="5">
        <v>6</v>
      </c>
      <c r="E226" s="5" t="s">
        <v>686</v>
      </c>
      <c r="F226" s="5" t="s">
        <v>539</v>
      </c>
      <c r="G226" s="5">
        <v>0.5</v>
      </c>
      <c r="H226" s="5" t="s">
        <v>1009</v>
      </c>
      <c r="I226" s="148" t="s">
        <v>224</v>
      </c>
      <c r="J226" s="5" t="s">
        <v>1010</v>
      </c>
      <c r="K226" s="5" t="s">
        <v>1011</v>
      </c>
      <c r="M226" s="5" t="str">
        <f t="shared" si="6"/>
        <v>II</v>
      </c>
      <c r="N226" s="5">
        <f ca="1">LOOKUP(99^99,--(0&amp;MID(C226,MIN(FIND({0,1,2,3,4,5,6,7,8,9},C226&amp;1234567890)),ROW(INDIRECT("1:"&amp;LEN(C226)+1)))))</f>
        <v>2.7</v>
      </c>
      <c r="O226" s="5">
        <f t="shared" ca="1" si="7"/>
        <v>0.5</v>
      </c>
      <c r="P226" s="5">
        <f ca="1">LOOKUP(99^99,--(0&amp;MID(G226,MIN(FIND({0,1,2,3,4,5,6,7,8,9},G226&amp;1234567890)),ROW(INDIRECT("1:"&amp;LEN(G226)+1)))))</f>
        <v>0.5</v>
      </c>
    </row>
    <row r="227" spans="1:16" x14ac:dyDescent="0.2">
      <c r="A227" s="148" t="s">
        <v>211</v>
      </c>
      <c r="B227" s="5">
        <v>51</v>
      </c>
      <c r="C227" s="5">
        <v>4.8</v>
      </c>
      <c r="D227" s="5">
        <v>7</v>
      </c>
      <c r="E227" s="5" t="s">
        <v>581</v>
      </c>
      <c r="F227" s="5" t="s">
        <v>533</v>
      </c>
      <c r="G227" s="5" t="s">
        <v>546</v>
      </c>
      <c r="H227" s="5" t="s">
        <v>582</v>
      </c>
      <c r="I227" s="148" t="s">
        <v>178</v>
      </c>
      <c r="J227" s="5" t="s">
        <v>1012</v>
      </c>
      <c r="K227" s="5" t="s">
        <v>925</v>
      </c>
      <c r="M227" s="5" t="str">
        <f t="shared" si="6"/>
        <v>II</v>
      </c>
      <c r="N227" s="5">
        <f ca="1">LOOKUP(99^99,--(0&amp;MID(C227,MIN(FIND({0,1,2,3,4,5,6,7,8,9},C227&amp;1234567890)),ROW(INDIRECT("1:"&amp;LEN(C227)+1)))))</f>
        <v>4.8</v>
      </c>
      <c r="O227" s="5">
        <f t="shared" ca="1" si="7"/>
        <v>0</v>
      </c>
      <c r="P227" s="5">
        <f ca="1">LOOKUP(99^99,--(0&amp;MID(G227,MIN(FIND({0,1,2,3,4,5,6,7,8,9},G227&amp;1234567890)),ROW(INDIRECT("1:"&amp;LEN(G227)+1)))))</f>
        <v>0</v>
      </c>
    </row>
    <row r="228" spans="1:16" x14ac:dyDescent="0.2">
      <c r="A228" s="148" t="s">
        <v>204</v>
      </c>
      <c r="B228" s="5">
        <v>51</v>
      </c>
      <c r="C228" s="5">
        <v>5.8</v>
      </c>
      <c r="D228" s="5">
        <v>6</v>
      </c>
      <c r="E228" s="5" t="s">
        <v>523</v>
      </c>
      <c r="F228" s="5" t="s">
        <v>603</v>
      </c>
      <c r="G228" s="5">
        <v>1.2</v>
      </c>
      <c r="H228" s="5" t="s">
        <v>582</v>
      </c>
      <c r="I228" s="148" t="s">
        <v>215</v>
      </c>
      <c r="J228" s="5" t="s">
        <v>1013</v>
      </c>
      <c r="K228" s="5" t="s">
        <v>537</v>
      </c>
      <c r="M228" s="5" t="str">
        <f t="shared" ca="1" si="6"/>
        <v>I</v>
      </c>
      <c r="N228" s="5">
        <f ca="1">LOOKUP(99^99,--(0&amp;MID(C228,MIN(FIND({0,1,2,3,4,5,6,7,8,9},C228&amp;1234567890)),ROW(INDIRECT("1:"&amp;LEN(C228)+1)))))</f>
        <v>5.8</v>
      </c>
      <c r="O228" s="5">
        <f t="shared" ca="1" si="7"/>
        <v>1.2</v>
      </c>
      <c r="P228" s="5">
        <f ca="1">LOOKUP(99^99,--(0&amp;MID(G228,MIN(FIND({0,1,2,3,4,5,6,7,8,9},G228&amp;1234567890)),ROW(INDIRECT("1:"&amp;LEN(G228)+1)))))</f>
        <v>1.2</v>
      </c>
    </row>
    <row r="229" spans="1:16" x14ac:dyDescent="0.2">
      <c r="A229" s="148" t="s">
        <v>201</v>
      </c>
      <c r="B229" s="5">
        <v>51</v>
      </c>
      <c r="C229" s="5">
        <v>5.9</v>
      </c>
      <c r="D229" s="5">
        <v>6</v>
      </c>
      <c r="E229" s="5" t="s">
        <v>523</v>
      </c>
      <c r="F229" s="5" t="s">
        <v>563</v>
      </c>
      <c r="G229" s="5">
        <v>5.9</v>
      </c>
      <c r="H229" s="5" t="s">
        <v>1014</v>
      </c>
      <c r="I229" s="148" t="s">
        <v>228</v>
      </c>
      <c r="J229" s="5" t="s">
        <v>1015</v>
      </c>
      <c r="K229" s="5" t="s">
        <v>817</v>
      </c>
      <c r="M229" s="5" t="str">
        <f t="shared" ca="1" si="6"/>
        <v>I</v>
      </c>
      <c r="N229" s="5">
        <f ca="1">LOOKUP(99^99,--(0&amp;MID(C229,MIN(FIND({0,1,2,3,4,5,6,7,8,9},C229&amp;1234567890)),ROW(INDIRECT("1:"&amp;LEN(C229)+1)))))</f>
        <v>5.9</v>
      </c>
      <c r="O229" s="5">
        <f t="shared" ca="1" si="7"/>
        <v>5.9</v>
      </c>
      <c r="P229" s="5">
        <f ca="1">LOOKUP(99^99,--(0&amp;MID(G229,MIN(FIND({0,1,2,3,4,5,6,7,8,9},G229&amp;1234567890)),ROW(INDIRECT("1:"&amp;LEN(G229)+1)))))</f>
        <v>5.9</v>
      </c>
    </row>
    <row r="230" spans="1:16" x14ac:dyDescent="0.2">
      <c r="A230" s="148" t="s">
        <v>182</v>
      </c>
      <c r="B230" s="5">
        <v>51</v>
      </c>
      <c r="C230" s="5">
        <v>1.6</v>
      </c>
      <c r="D230" s="5">
        <v>9</v>
      </c>
      <c r="E230" s="5" t="s">
        <v>607</v>
      </c>
      <c r="F230" s="5" t="s">
        <v>1016</v>
      </c>
      <c r="G230" s="5" t="s">
        <v>522</v>
      </c>
      <c r="H230" s="5" t="s">
        <v>752</v>
      </c>
      <c r="I230" s="148" t="s">
        <v>262</v>
      </c>
      <c r="J230" s="5" t="s">
        <v>1017</v>
      </c>
      <c r="K230" s="5" t="s">
        <v>544</v>
      </c>
      <c r="M230" s="5" t="str">
        <f t="shared" ca="1" si="6"/>
        <v>II</v>
      </c>
      <c r="N230" s="5">
        <f ca="1">LOOKUP(99^99,--(0&amp;MID(C230,MIN(FIND({0,1,2,3,4,5,6,7,8,9},C230&amp;1234567890)),ROW(INDIRECT("1:"&amp;LEN(C230)+1)))))</f>
        <v>1.6</v>
      </c>
      <c r="O230" s="5" t="str">
        <f t="shared" si="7"/>
        <v>No data</v>
      </c>
      <c r="P230" s="5">
        <f ca="1">LOOKUP(99^99,--(0&amp;MID(G230,MIN(FIND({0,1,2,3,4,5,6,7,8,9},G230&amp;1234567890)),ROW(INDIRECT("1:"&amp;LEN(G230)+1)))))</f>
        <v>0</v>
      </c>
    </row>
    <row r="231" spans="1:16" x14ac:dyDescent="0.2">
      <c r="A231" s="148" t="s">
        <v>228</v>
      </c>
      <c r="B231" s="5">
        <v>51</v>
      </c>
      <c r="C231" s="5">
        <v>9.4</v>
      </c>
      <c r="D231" s="5">
        <v>9</v>
      </c>
      <c r="E231" s="5" t="s">
        <v>523</v>
      </c>
      <c r="F231" s="5" t="s">
        <v>945</v>
      </c>
      <c r="G231" s="5">
        <v>0.1</v>
      </c>
      <c r="H231" s="5" t="s">
        <v>666</v>
      </c>
      <c r="I231" s="148" t="s">
        <v>218</v>
      </c>
      <c r="J231" s="5" t="s">
        <v>1018</v>
      </c>
      <c r="K231" s="5" t="s">
        <v>659</v>
      </c>
      <c r="M231" s="5" t="str">
        <f t="shared" ca="1" si="6"/>
        <v>II</v>
      </c>
      <c r="N231" s="5">
        <f ca="1">LOOKUP(99^99,--(0&amp;MID(C231,MIN(FIND({0,1,2,3,4,5,6,7,8,9},C231&amp;1234567890)),ROW(INDIRECT("1:"&amp;LEN(C231)+1)))))</f>
        <v>9.4</v>
      </c>
      <c r="O231" s="5">
        <f t="shared" ca="1" si="7"/>
        <v>0.1</v>
      </c>
      <c r="P231" s="5">
        <f ca="1">LOOKUP(99^99,--(0&amp;MID(G231,MIN(FIND({0,1,2,3,4,5,6,7,8,9},G231&amp;1234567890)),ROW(INDIRECT("1:"&amp;LEN(G231)+1)))))</f>
        <v>0.1</v>
      </c>
    </row>
    <row r="232" spans="1:16" x14ac:dyDescent="0.2">
      <c r="A232" s="148" t="s">
        <v>231</v>
      </c>
      <c r="B232" s="5">
        <v>51</v>
      </c>
      <c r="C232" s="5">
        <v>6.5</v>
      </c>
      <c r="D232" s="5">
        <v>6</v>
      </c>
      <c r="E232" s="5" t="s">
        <v>523</v>
      </c>
      <c r="F232" s="5" t="s">
        <v>563</v>
      </c>
      <c r="G232" s="5" t="s">
        <v>1019</v>
      </c>
      <c r="H232" s="5" t="s">
        <v>1020</v>
      </c>
      <c r="I232" s="148" t="s">
        <v>215</v>
      </c>
      <c r="J232" s="5" t="s">
        <v>1021</v>
      </c>
      <c r="K232" s="5" t="s">
        <v>566</v>
      </c>
      <c r="M232" s="5" t="str">
        <f t="shared" ca="1" si="6"/>
        <v>I</v>
      </c>
      <c r="N232" s="5">
        <f ca="1">LOOKUP(99^99,--(0&amp;MID(C232,MIN(FIND({0,1,2,3,4,5,6,7,8,9},C232&amp;1234567890)),ROW(INDIRECT("1:"&amp;LEN(C232)+1)))))</f>
        <v>6.5</v>
      </c>
      <c r="O232" s="5">
        <f t="shared" ca="1" si="7"/>
        <v>6</v>
      </c>
      <c r="P232" s="5">
        <f ca="1">LOOKUP(99^99,--(0&amp;MID(G232,MIN(FIND({0,1,2,3,4,5,6,7,8,9},G232&amp;1234567890)),ROW(INDIRECT("1:"&amp;LEN(G232)+1)))))</f>
        <v>6</v>
      </c>
    </row>
    <row r="233" spans="1:16" x14ac:dyDescent="0.2">
      <c r="A233" s="148" t="s">
        <v>215</v>
      </c>
      <c r="B233" s="5">
        <v>51</v>
      </c>
      <c r="C233" s="5">
        <v>3.6</v>
      </c>
      <c r="D233" s="5">
        <v>6</v>
      </c>
      <c r="E233" s="5" t="s">
        <v>607</v>
      </c>
      <c r="F233" s="5" t="s">
        <v>539</v>
      </c>
      <c r="G233" s="5" t="s">
        <v>522</v>
      </c>
      <c r="H233" s="5" t="s">
        <v>1022</v>
      </c>
      <c r="I233" s="148" t="s">
        <v>178</v>
      </c>
      <c r="J233" s="5" t="s">
        <v>1023</v>
      </c>
      <c r="K233" s="5" t="s">
        <v>634</v>
      </c>
      <c r="M233" s="5" t="str">
        <f t="shared" ca="1" si="6"/>
        <v>I</v>
      </c>
      <c r="N233" s="5">
        <f ca="1">LOOKUP(99^99,--(0&amp;MID(C233,MIN(FIND({0,1,2,3,4,5,6,7,8,9},C233&amp;1234567890)),ROW(INDIRECT("1:"&amp;LEN(C233)+1)))))</f>
        <v>3.6</v>
      </c>
      <c r="O233" s="5" t="str">
        <f t="shared" si="7"/>
        <v>No data</v>
      </c>
      <c r="P233" s="5">
        <f ca="1">LOOKUP(99^99,--(0&amp;MID(G233,MIN(FIND({0,1,2,3,4,5,6,7,8,9},G233&amp;1234567890)),ROW(INDIRECT("1:"&amp;LEN(G233)+1)))))</f>
        <v>0</v>
      </c>
    </row>
    <row r="234" spans="1:16" x14ac:dyDescent="0.2">
      <c r="A234" s="148" t="s">
        <v>262</v>
      </c>
      <c r="B234" s="5">
        <v>51</v>
      </c>
      <c r="C234" s="5">
        <v>127</v>
      </c>
      <c r="D234" s="5">
        <v>7</v>
      </c>
      <c r="E234" s="5" t="s">
        <v>581</v>
      </c>
      <c r="F234" s="5" t="s">
        <v>719</v>
      </c>
      <c r="G234" s="5" t="s">
        <v>522</v>
      </c>
      <c r="H234" s="5" t="s">
        <v>522</v>
      </c>
      <c r="I234" s="148" t="s">
        <v>209</v>
      </c>
      <c r="J234" s="5" t="s">
        <v>1024</v>
      </c>
      <c r="K234" s="5" t="s">
        <v>610</v>
      </c>
      <c r="M234" s="5" t="str">
        <f t="shared" si="6"/>
        <v>II</v>
      </c>
      <c r="N234" s="5">
        <f ca="1">LOOKUP(99^99,--(0&amp;MID(C234,MIN(FIND({0,1,2,3,4,5,6,7,8,9},C234&amp;1234567890)),ROW(INDIRECT("1:"&amp;LEN(C234)+1)))))</f>
        <v>127</v>
      </c>
      <c r="O234" s="5" t="str">
        <f t="shared" si="7"/>
        <v>No data</v>
      </c>
      <c r="P234" s="5">
        <f ca="1">LOOKUP(99^99,--(0&amp;MID(G234,MIN(FIND({0,1,2,3,4,5,6,7,8,9},G234&amp;1234567890)),ROW(INDIRECT("1:"&amp;LEN(G234)+1)))))</f>
        <v>0</v>
      </c>
    </row>
    <row r="235" spans="1:16" x14ac:dyDescent="0.2">
      <c r="A235" s="148" t="s">
        <v>204</v>
      </c>
      <c r="B235" s="5">
        <v>51</v>
      </c>
      <c r="C235" s="5">
        <v>362</v>
      </c>
      <c r="D235" s="5">
        <v>9</v>
      </c>
      <c r="E235" s="5" t="s">
        <v>560</v>
      </c>
      <c r="F235" s="5" t="s">
        <v>561</v>
      </c>
      <c r="G235" s="5" t="s">
        <v>522</v>
      </c>
      <c r="H235" s="5" t="s">
        <v>597</v>
      </c>
      <c r="I235" s="148" t="s">
        <v>202</v>
      </c>
      <c r="J235" s="5" t="s">
        <v>1025</v>
      </c>
      <c r="K235" s="5" t="s">
        <v>626</v>
      </c>
      <c r="M235" s="5" t="str">
        <f t="shared" si="6"/>
        <v>IV</v>
      </c>
      <c r="N235" s="5">
        <f ca="1">LOOKUP(99^99,--(0&amp;MID(C235,MIN(FIND({0,1,2,3,4,5,6,7,8,9},C235&amp;1234567890)),ROW(INDIRECT("1:"&amp;LEN(C235)+1)))))</f>
        <v>362</v>
      </c>
      <c r="O235" s="5">
        <f t="shared" ca="1" si="7"/>
        <v>362</v>
      </c>
      <c r="P235" s="5">
        <f ca="1">LOOKUP(99^99,--(0&amp;MID(G235,MIN(FIND({0,1,2,3,4,5,6,7,8,9},G235&amp;1234567890)),ROW(INDIRECT("1:"&amp;LEN(G235)+1)))))</f>
        <v>0</v>
      </c>
    </row>
    <row r="236" spans="1:16" x14ac:dyDescent="0.2">
      <c r="A236" s="148" t="s">
        <v>185</v>
      </c>
      <c r="B236" s="5">
        <v>51</v>
      </c>
      <c r="C236" s="5">
        <v>36.6</v>
      </c>
      <c r="D236" s="5">
        <v>6</v>
      </c>
      <c r="E236" s="5" t="s">
        <v>523</v>
      </c>
      <c r="F236" s="5" t="s">
        <v>783</v>
      </c>
      <c r="G236" s="5">
        <v>1.58</v>
      </c>
      <c r="H236" s="5" t="s">
        <v>1026</v>
      </c>
      <c r="I236" s="148" t="s">
        <v>247</v>
      </c>
      <c r="J236" s="5" t="s">
        <v>1027</v>
      </c>
      <c r="K236" s="5" t="s">
        <v>612</v>
      </c>
      <c r="M236" s="5" t="str">
        <f t="shared" ca="1" si="6"/>
        <v>II</v>
      </c>
      <c r="N236" s="5">
        <f ca="1">LOOKUP(99^99,--(0&amp;MID(C236,MIN(FIND({0,1,2,3,4,5,6,7,8,9},C236&amp;1234567890)),ROW(INDIRECT("1:"&amp;LEN(C236)+1)))))</f>
        <v>36.6</v>
      </c>
      <c r="O236" s="5">
        <f t="shared" ca="1" si="7"/>
        <v>1.58</v>
      </c>
      <c r="P236" s="5">
        <f ca="1">LOOKUP(99^99,--(0&amp;MID(G236,MIN(FIND({0,1,2,3,4,5,6,7,8,9},G236&amp;1234567890)),ROW(INDIRECT("1:"&amp;LEN(G236)+1)))))</f>
        <v>1.58</v>
      </c>
    </row>
    <row r="237" spans="1:16" x14ac:dyDescent="0.2">
      <c r="A237" s="148" t="s">
        <v>235</v>
      </c>
      <c r="B237" s="5">
        <v>51</v>
      </c>
      <c r="C237" s="5">
        <v>252</v>
      </c>
      <c r="D237" s="5">
        <v>9</v>
      </c>
      <c r="E237" s="5" t="s">
        <v>660</v>
      </c>
      <c r="F237" s="5" t="s">
        <v>719</v>
      </c>
      <c r="G237" s="5">
        <v>0.4</v>
      </c>
      <c r="H237" s="5" t="s">
        <v>987</v>
      </c>
      <c r="I237" s="148" t="s">
        <v>248</v>
      </c>
      <c r="J237" s="5" t="s">
        <v>1028</v>
      </c>
      <c r="K237" s="5" t="s">
        <v>637</v>
      </c>
      <c r="M237" s="5" t="str">
        <f t="shared" si="6"/>
        <v>III</v>
      </c>
      <c r="N237" s="5">
        <f ca="1">LOOKUP(99^99,--(0&amp;MID(C237,MIN(FIND({0,1,2,3,4,5,6,7,8,9},C237&amp;1234567890)),ROW(INDIRECT("1:"&amp;LEN(C237)+1)))))</f>
        <v>252</v>
      </c>
      <c r="O237" s="5">
        <f t="shared" ca="1" si="7"/>
        <v>0.4</v>
      </c>
      <c r="P237" s="5">
        <f ca="1">LOOKUP(99^99,--(0&amp;MID(G237,MIN(FIND({0,1,2,3,4,5,6,7,8,9},G237&amp;1234567890)),ROW(INDIRECT("1:"&amp;LEN(G237)+1)))))</f>
        <v>0.4</v>
      </c>
    </row>
    <row r="238" spans="1:16" x14ac:dyDescent="0.2">
      <c r="A238" s="148" t="s">
        <v>263</v>
      </c>
      <c r="B238" s="5">
        <v>51</v>
      </c>
      <c r="C238" s="5">
        <v>46</v>
      </c>
      <c r="D238" s="5">
        <v>9</v>
      </c>
      <c r="E238" s="5" t="s">
        <v>686</v>
      </c>
      <c r="F238" s="5" t="s">
        <v>1029</v>
      </c>
      <c r="G238" s="5">
        <v>2.6</v>
      </c>
      <c r="H238" s="5" t="s">
        <v>1030</v>
      </c>
      <c r="I238" s="148" t="s">
        <v>202</v>
      </c>
      <c r="J238" s="5" t="s">
        <v>1031</v>
      </c>
      <c r="K238" s="5" t="s">
        <v>634</v>
      </c>
      <c r="M238" s="5" t="str">
        <f t="shared" si="6"/>
        <v>II</v>
      </c>
      <c r="N238" s="5">
        <f ca="1">LOOKUP(99^99,--(0&amp;MID(C238,MIN(FIND({0,1,2,3,4,5,6,7,8,9},C238&amp;1234567890)),ROW(INDIRECT("1:"&amp;LEN(C238)+1)))))</f>
        <v>46</v>
      </c>
      <c r="O238" s="5">
        <f t="shared" ca="1" si="7"/>
        <v>2.6</v>
      </c>
      <c r="P238" s="5">
        <f ca="1">LOOKUP(99^99,--(0&amp;MID(G238,MIN(FIND({0,1,2,3,4,5,6,7,8,9},G238&amp;1234567890)),ROW(INDIRECT("1:"&amp;LEN(G238)+1)))))</f>
        <v>2.6</v>
      </c>
    </row>
    <row r="239" spans="1:16" x14ac:dyDescent="0.2">
      <c r="A239" s="148" t="s">
        <v>261</v>
      </c>
      <c r="B239" s="5">
        <v>51</v>
      </c>
      <c r="C239" s="5">
        <v>6.95</v>
      </c>
      <c r="D239" s="5">
        <v>6</v>
      </c>
      <c r="E239" s="5" t="s">
        <v>523</v>
      </c>
      <c r="F239" s="5" t="s">
        <v>539</v>
      </c>
      <c r="G239" s="5" t="s">
        <v>522</v>
      </c>
      <c r="H239" s="5" t="s">
        <v>540</v>
      </c>
      <c r="I239" s="148" t="s">
        <v>236</v>
      </c>
      <c r="J239" s="5" t="s">
        <v>1032</v>
      </c>
      <c r="K239" s="5" t="s">
        <v>944</v>
      </c>
      <c r="M239" s="5" t="str">
        <f t="shared" ca="1" si="6"/>
        <v>I</v>
      </c>
      <c r="N239" s="5">
        <f ca="1">LOOKUP(99^99,--(0&amp;MID(C239,MIN(FIND({0,1,2,3,4,5,6,7,8,9},C239&amp;1234567890)),ROW(INDIRECT("1:"&amp;LEN(C239)+1)))))</f>
        <v>6.95</v>
      </c>
      <c r="O239" s="5" t="str">
        <f t="shared" si="7"/>
        <v>No data</v>
      </c>
      <c r="P239" s="5">
        <f ca="1">LOOKUP(99^99,--(0&amp;MID(G239,MIN(FIND({0,1,2,3,4,5,6,7,8,9},G239&amp;1234567890)),ROW(INDIRECT("1:"&amp;LEN(G239)+1)))))</f>
        <v>0</v>
      </c>
    </row>
    <row r="240" spans="1:16" x14ac:dyDescent="0.2">
      <c r="A240" s="148" t="s">
        <v>206</v>
      </c>
      <c r="B240" s="5">
        <v>51</v>
      </c>
      <c r="C240" s="5">
        <v>12.6</v>
      </c>
      <c r="D240" s="5">
        <v>7</v>
      </c>
      <c r="E240" s="5" t="s">
        <v>545</v>
      </c>
      <c r="F240" s="5" t="s">
        <v>539</v>
      </c>
      <c r="G240" s="5" t="s">
        <v>546</v>
      </c>
      <c r="H240" s="5" t="s">
        <v>567</v>
      </c>
      <c r="I240" s="148" t="s">
        <v>178</v>
      </c>
      <c r="J240" s="5" t="s">
        <v>1033</v>
      </c>
      <c r="K240" s="5" t="s">
        <v>678</v>
      </c>
      <c r="M240" s="5" t="str">
        <f t="shared" si="6"/>
        <v>II</v>
      </c>
      <c r="N240" s="5">
        <f ca="1">LOOKUP(99^99,--(0&amp;MID(C240,MIN(FIND({0,1,2,3,4,5,6,7,8,9},C240&amp;1234567890)),ROW(INDIRECT("1:"&amp;LEN(C240)+1)))))</f>
        <v>12.6</v>
      </c>
      <c r="O240" s="5">
        <f t="shared" ca="1" si="7"/>
        <v>0</v>
      </c>
      <c r="P240" s="5">
        <f ca="1">LOOKUP(99^99,--(0&amp;MID(G240,MIN(FIND({0,1,2,3,4,5,6,7,8,9},G240&amp;1234567890)),ROW(INDIRECT("1:"&amp;LEN(G240)+1)))))</f>
        <v>0</v>
      </c>
    </row>
    <row r="241" spans="1:16" x14ac:dyDescent="0.2">
      <c r="A241" s="148" t="s">
        <v>264</v>
      </c>
      <c r="B241" s="5">
        <v>51</v>
      </c>
      <c r="C241" s="5">
        <v>46</v>
      </c>
      <c r="D241" s="5">
        <v>7</v>
      </c>
      <c r="E241" s="5" t="s">
        <v>686</v>
      </c>
      <c r="F241" s="5" t="s">
        <v>533</v>
      </c>
      <c r="G241" s="5">
        <v>0.2</v>
      </c>
      <c r="H241" s="5" t="s">
        <v>1034</v>
      </c>
      <c r="I241" s="148" t="s">
        <v>218</v>
      </c>
      <c r="J241" s="5" t="s">
        <v>1035</v>
      </c>
      <c r="K241" s="5" t="s">
        <v>587</v>
      </c>
      <c r="M241" s="5" t="str">
        <f t="shared" si="6"/>
        <v>II</v>
      </c>
      <c r="N241" s="5">
        <f ca="1">LOOKUP(99^99,--(0&amp;MID(C241,MIN(FIND({0,1,2,3,4,5,6,7,8,9},C241&amp;1234567890)),ROW(INDIRECT("1:"&amp;LEN(C241)+1)))))</f>
        <v>46</v>
      </c>
      <c r="O241" s="5">
        <f t="shared" ca="1" si="7"/>
        <v>0.2</v>
      </c>
      <c r="P241" s="5">
        <f ca="1">LOOKUP(99^99,--(0&amp;MID(G241,MIN(FIND({0,1,2,3,4,5,6,7,8,9},G241&amp;1234567890)),ROW(INDIRECT("1:"&amp;LEN(G241)+1)))))</f>
        <v>0.2</v>
      </c>
    </row>
    <row r="242" spans="1:16" x14ac:dyDescent="0.2">
      <c r="A242" s="148" t="s">
        <v>265</v>
      </c>
      <c r="B242" s="5">
        <v>51</v>
      </c>
      <c r="C242" s="5">
        <v>2.6</v>
      </c>
      <c r="D242" s="5">
        <v>6</v>
      </c>
      <c r="E242" s="5" t="s">
        <v>523</v>
      </c>
      <c r="F242" s="5" t="s">
        <v>539</v>
      </c>
      <c r="G242" s="5" t="s">
        <v>1036</v>
      </c>
      <c r="H242" s="5" t="s">
        <v>1037</v>
      </c>
      <c r="I242" s="148" t="s">
        <v>209</v>
      </c>
      <c r="J242" s="5" t="s">
        <v>1038</v>
      </c>
      <c r="K242" s="5" t="s">
        <v>626</v>
      </c>
      <c r="M242" s="5" t="str">
        <f t="shared" ca="1" si="6"/>
        <v>I</v>
      </c>
      <c r="N242" s="5">
        <f ca="1">LOOKUP(99^99,--(0&amp;MID(C242,MIN(FIND({0,1,2,3,4,5,6,7,8,9},C242&amp;1234567890)),ROW(INDIRECT("1:"&amp;LEN(C242)+1)))))</f>
        <v>2.6</v>
      </c>
      <c r="O242" s="5">
        <f t="shared" ca="1" si="7"/>
        <v>0.03</v>
      </c>
      <c r="P242" s="5">
        <f ca="1">LOOKUP(99^99,--(0&amp;MID(G242,MIN(FIND({0,1,2,3,4,5,6,7,8,9},G242&amp;1234567890)),ROW(INDIRECT("1:"&amp;LEN(G242)+1)))))</f>
        <v>0.03</v>
      </c>
    </row>
    <row r="243" spans="1:16" x14ac:dyDescent="0.2">
      <c r="A243" s="148" t="s">
        <v>188</v>
      </c>
      <c r="B243" s="5">
        <v>51</v>
      </c>
      <c r="C243" s="5">
        <v>5</v>
      </c>
      <c r="D243" s="5">
        <v>6</v>
      </c>
      <c r="E243" s="5" t="s">
        <v>523</v>
      </c>
      <c r="F243" s="5" t="s">
        <v>533</v>
      </c>
      <c r="G243" s="5" t="s">
        <v>546</v>
      </c>
      <c r="H243" s="5" t="s">
        <v>1039</v>
      </c>
      <c r="I243" s="148" t="s">
        <v>248</v>
      </c>
      <c r="J243" s="5" t="s">
        <v>1040</v>
      </c>
      <c r="K243" s="5" t="s">
        <v>574</v>
      </c>
      <c r="M243" s="5" t="str">
        <f t="shared" ca="1" si="6"/>
        <v>I</v>
      </c>
      <c r="N243" s="5">
        <f ca="1">LOOKUP(99^99,--(0&amp;MID(C243,MIN(FIND({0,1,2,3,4,5,6,7,8,9},C243&amp;1234567890)),ROW(INDIRECT("1:"&amp;LEN(C243)+1)))))</f>
        <v>5</v>
      </c>
      <c r="O243" s="5">
        <f t="shared" ca="1" si="7"/>
        <v>0</v>
      </c>
      <c r="P243" s="5">
        <f ca="1">LOOKUP(99^99,--(0&amp;MID(G243,MIN(FIND({0,1,2,3,4,5,6,7,8,9},G243&amp;1234567890)),ROW(INDIRECT("1:"&amp;LEN(G243)+1)))))</f>
        <v>0</v>
      </c>
    </row>
    <row r="244" spans="1:16" x14ac:dyDescent="0.2">
      <c r="A244" s="148" t="s">
        <v>244</v>
      </c>
      <c r="B244" s="5">
        <v>52</v>
      </c>
      <c r="C244" s="5">
        <v>2.1</v>
      </c>
      <c r="D244" s="5">
        <v>7</v>
      </c>
      <c r="E244" s="5" t="s">
        <v>523</v>
      </c>
      <c r="F244" s="5" t="s">
        <v>1041</v>
      </c>
      <c r="G244" s="5" t="s">
        <v>522</v>
      </c>
      <c r="H244" s="5" t="s">
        <v>540</v>
      </c>
      <c r="I244" s="148" t="s">
        <v>230</v>
      </c>
      <c r="J244" s="5" t="s">
        <v>1042</v>
      </c>
      <c r="K244" s="5" t="s">
        <v>544</v>
      </c>
      <c r="M244" s="5" t="str">
        <f t="shared" ca="1" si="6"/>
        <v>II</v>
      </c>
      <c r="N244" s="5">
        <f ca="1">LOOKUP(99^99,--(0&amp;MID(C244,MIN(FIND({0,1,2,3,4,5,6,7,8,9},C244&amp;1234567890)),ROW(INDIRECT("1:"&amp;LEN(C244)+1)))))</f>
        <v>2.1</v>
      </c>
      <c r="O244" s="5" t="str">
        <f t="shared" si="7"/>
        <v>No data</v>
      </c>
      <c r="P244" s="5">
        <f ca="1">LOOKUP(99^99,--(0&amp;MID(G244,MIN(FIND({0,1,2,3,4,5,6,7,8,9},G244&amp;1234567890)),ROW(INDIRECT("1:"&amp;LEN(G244)+1)))))</f>
        <v>0</v>
      </c>
    </row>
    <row r="245" spans="1:16" x14ac:dyDescent="0.2">
      <c r="A245" s="148" t="s">
        <v>266</v>
      </c>
      <c r="B245" s="5">
        <v>52</v>
      </c>
      <c r="C245" s="5">
        <v>2100</v>
      </c>
      <c r="D245" s="5">
        <v>9</v>
      </c>
      <c r="E245" s="5" t="s">
        <v>560</v>
      </c>
      <c r="F245" s="5" t="s">
        <v>561</v>
      </c>
      <c r="G245" s="5">
        <v>402.7</v>
      </c>
      <c r="H245" s="5" t="s">
        <v>1043</v>
      </c>
      <c r="I245" s="148" t="s">
        <v>248</v>
      </c>
      <c r="J245" s="5" t="s">
        <v>1044</v>
      </c>
      <c r="K245" s="5" t="s">
        <v>626</v>
      </c>
      <c r="M245" s="5" t="str">
        <f t="shared" si="6"/>
        <v>IV</v>
      </c>
      <c r="N245" s="5">
        <f ca="1">LOOKUP(99^99,--(0&amp;MID(C245,MIN(FIND({0,1,2,3,4,5,6,7,8,9},C245&amp;1234567890)),ROW(INDIRECT("1:"&amp;LEN(C245)+1)))))</f>
        <v>2100</v>
      </c>
      <c r="O245" s="5">
        <f t="shared" ca="1" si="7"/>
        <v>402.7</v>
      </c>
      <c r="P245" s="5">
        <f ca="1">LOOKUP(99^99,--(0&amp;MID(G245,MIN(FIND({0,1,2,3,4,5,6,7,8,9},G245&amp;1234567890)),ROW(INDIRECT("1:"&amp;LEN(G245)+1)))))</f>
        <v>402.7</v>
      </c>
    </row>
    <row r="246" spans="1:16" x14ac:dyDescent="0.2">
      <c r="A246" s="148" t="s">
        <v>267</v>
      </c>
      <c r="B246" s="5">
        <v>52</v>
      </c>
      <c r="C246" s="5">
        <v>1.9</v>
      </c>
      <c r="D246" s="5">
        <v>6</v>
      </c>
      <c r="E246" s="5" t="s">
        <v>607</v>
      </c>
      <c r="F246" s="5" t="s">
        <v>646</v>
      </c>
      <c r="G246" s="5">
        <v>1.4</v>
      </c>
      <c r="H246" s="5" t="s">
        <v>618</v>
      </c>
      <c r="I246" s="148" t="s">
        <v>202</v>
      </c>
      <c r="J246" s="5" t="s">
        <v>1045</v>
      </c>
      <c r="K246" s="5" t="s">
        <v>628</v>
      </c>
      <c r="M246" s="5" t="str">
        <f t="shared" ca="1" si="6"/>
        <v>I</v>
      </c>
      <c r="N246" s="5">
        <f ca="1">LOOKUP(99^99,--(0&amp;MID(C246,MIN(FIND({0,1,2,3,4,5,6,7,8,9},C246&amp;1234567890)),ROW(INDIRECT("1:"&amp;LEN(C246)+1)))))</f>
        <v>1.9</v>
      </c>
      <c r="O246" s="5">
        <f t="shared" ca="1" si="7"/>
        <v>1.4</v>
      </c>
      <c r="P246" s="5">
        <f ca="1">LOOKUP(99^99,--(0&amp;MID(G246,MIN(FIND({0,1,2,3,4,5,6,7,8,9},G246&amp;1234567890)),ROW(INDIRECT("1:"&amp;LEN(G246)+1)))))</f>
        <v>1.4</v>
      </c>
    </row>
    <row r="247" spans="1:16" x14ac:dyDescent="0.2">
      <c r="A247" s="148" t="s">
        <v>190</v>
      </c>
      <c r="B247" s="5">
        <v>52</v>
      </c>
      <c r="C247" s="5">
        <v>5.15</v>
      </c>
      <c r="D247" s="5">
        <v>6</v>
      </c>
      <c r="E247" s="5" t="s">
        <v>686</v>
      </c>
      <c r="F247" s="5" t="s">
        <v>533</v>
      </c>
      <c r="G247" s="5">
        <v>0.75</v>
      </c>
      <c r="H247" s="5" t="s">
        <v>528</v>
      </c>
      <c r="I247" s="148" t="s">
        <v>178</v>
      </c>
      <c r="J247" s="5" t="s">
        <v>1046</v>
      </c>
      <c r="K247" s="5" t="s">
        <v>537</v>
      </c>
      <c r="M247" s="5" t="str">
        <f t="shared" si="6"/>
        <v>II</v>
      </c>
      <c r="N247" s="5">
        <f ca="1">LOOKUP(99^99,--(0&amp;MID(C247,MIN(FIND({0,1,2,3,4,5,6,7,8,9},C247&amp;1234567890)),ROW(INDIRECT("1:"&amp;LEN(C247)+1)))))</f>
        <v>5.15</v>
      </c>
      <c r="O247" s="5">
        <f t="shared" ca="1" si="7"/>
        <v>0.75</v>
      </c>
      <c r="P247" s="5">
        <f ca="1">LOOKUP(99^99,--(0&amp;MID(G247,MIN(FIND({0,1,2,3,4,5,6,7,8,9},G247&amp;1234567890)),ROW(INDIRECT("1:"&amp;LEN(G247)+1)))))</f>
        <v>0.75</v>
      </c>
    </row>
    <row r="248" spans="1:16" x14ac:dyDescent="0.2">
      <c r="A248" s="148" t="s">
        <v>208</v>
      </c>
      <c r="B248" s="5">
        <v>52</v>
      </c>
      <c r="C248" s="5">
        <v>4.1900000000000004</v>
      </c>
      <c r="D248" s="5" t="s">
        <v>723</v>
      </c>
      <c r="E248" s="5" t="s">
        <v>523</v>
      </c>
      <c r="F248" s="5" t="s">
        <v>563</v>
      </c>
      <c r="G248" s="5">
        <v>2.2000000000000002</v>
      </c>
      <c r="H248" s="5" t="s">
        <v>1047</v>
      </c>
      <c r="I248" s="148" t="s">
        <v>317</v>
      </c>
      <c r="J248" s="5" t="s">
        <v>1048</v>
      </c>
      <c r="K248" s="5" t="s">
        <v>626</v>
      </c>
      <c r="M248" s="5" t="str">
        <f t="shared" ca="1" si="6"/>
        <v>II</v>
      </c>
      <c r="N248" s="5">
        <f ca="1">LOOKUP(99^99,--(0&amp;MID(C248,MIN(FIND({0,1,2,3,4,5,6,7,8,9},C248&amp;1234567890)),ROW(INDIRECT("1:"&amp;LEN(C248)+1)))))</f>
        <v>4.1900000000000004</v>
      </c>
      <c r="O248" s="5">
        <f t="shared" ca="1" si="7"/>
        <v>2.2000000000000002</v>
      </c>
      <c r="P248" s="5">
        <f ca="1">LOOKUP(99^99,--(0&amp;MID(G248,MIN(FIND({0,1,2,3,4,5,6,7,8,9},G248&amp;1234567890)),ROW(INDIRECT("1:"&amp;LEN(G248)+1)))))</f>
        <v>2.2000000000000002</v>
      </c>
    </row>
    <row r="249" spans="1:16" x14ac:dyDescent="0.2">
      <c r="A249" s="148" t="s">
        <v>216</v>
      </c>
      <c r="B249" s="5">
        <v>52</v>
      </c>
      <c r="C249" s="5">
        <v>3.5</v>
      </c>
      <c r="D249" s="5">
        <v>6</v>
      </c>
      <c r="E249" s="5" t="s">
        <v>523</v>
      </c>
      <c r="F249" s="5" t="s">
        <v>539</v>
      </c>
      <c r="G249" s="5" t="s">
        <v>546</v>
      </c>
      <c r="H249" s="5" t="s">
        <v>1049</v>
      </c>
      <c r="I249" s="148" t="s">
        <v>317</v>
      </c>
      <c r="J249" s="5" t="s">
        <v>1050</v>
      </c>
      <c r="K249" s="5" t="s">
        <v>594</v>
      </c>
      <c r="M249" s="5" t="str">
        <f t="shared" ca="1" si="6"/>
        <v>I</v>
      </c>
      <c r="N249" s="5">
        <f ca="1">LOOKUP(99^99,--(0&amp;MID(C249,MIN(FIND({0,1,2,3,4,5,6,7,8,9},C249&amp;1234567890)),ROW(INDIRECT("1:"&amp;LEN(C249)+1)))))</f>
        <v>3.5</v>
      </c>
      <c r="O249" s="5">
        <f t="shared" ca="1" si="7"/>
        <v>0</v>
      </c>
      <c r="P249" s="5">
        <f ca="1">LOOKUP(99^99,--(0&amp;MID(G249,MIN(FIND({0,1,2,3,4,5,6,7,8,9},G249&amp;1234567890)),ROW(INDIRECT("1:"&amp;LEN(G249)+1)))))</f>
        <v>0</v>
      </c>
    </row>
    <row r="250" spans="1:16" x14ac:dyDescent="0.2">
      <c r="A250" s="148" t="s">
        <v>185</v>
      </c>
      <c r="B250" s="5">
        <v>52</v>
      </c>
      <c r="C250" s="5">
        <v>4.3</v>
      </c>
      <c r="D250" s="5">
        <v>6</v>
      </c>
      <c r="E250" s="5" t="s">
        <v>523</v>
      </c>
      <c r="F250" s="5" t="s">
        <v>563</v>
      </c>
      <c r="G250" s="5">
        <v>4.5999999999999996</v>
      </c>
      <c r="H250" s="5" t="s">
        <v>1051</v>
      </c>
      <c r="I250" s="148" t="s">
        <v>224</v>
      </c>
      <c r="J250" s="5" t="s">
        <v>1052</v>
      </c>
      <c r="K250" s="5" t="s">
        <v>612</v>
      </c>
      <c r="M250" s="5" t="str">
        <f t="shared" ca="1" si="6"/>
        <v>I</v>
      </c>
      <c r="N250" s="5">
        <f ca="1">LOOKUP(99^99,--(0&amp;MID(C250,MIN(FIND({0,1,2,3,4,5,6,7,8,9},C250&amp;1234567890)),ROW(INDIRECT("1:"&amp;LEN(C250)+1)))))</f>
        <v>4.3</v>
      </c>
      <c r="O250" s="5">
        <f t="shared" ca="1" si="7"/>
        <v>4.5999999999999996</v>
      </c>
      <c r="P250" s="5">
        <f ca="1">LOOKUP(99^99,--(0&amp;MID(G250,MIN(FIND({0,1,2,3,4,5,6,7,8,9},G250&amp;1234567890)),ROW(INDIRECT("1:"&amp;LEN(G250)+1)))))</f>
        <v>4.5999999999999996</v>
      </c>
    </row>
    <row r="251" spans="1:16" x14ac:dyDescent="0.2">
      <c r="A251" s="148" t="s">
        <v>187</v>
      </c>
      <c r="B251" s="5">
        <v>52</v>
      </c>
      <c r="C251" s="5">
        <v>7</v>
      </c>
      <c r="D251" s="5">
        <v>8</v>
      </c>
      <c r="E251" s="5" t="s">
        <v>607</v>
      </c>
      <c r="F251" s="5" t="s">
        <v>539</v>
      </c>
      <c r="G251" s="5">
        <v>0.19</v>
      </c>
      <c r="H251" s="5" t="s">
        <v>1053</v>
      </c>
      <c r="I251" s="148" t="s">
        <v>248</v>
      </c>
      <c r="J251" s="5" t="s">
        <v>1054</v>
      </c>
      <c r="K251" s="5" t="s">
        <v>526</v>
      </c>
      <c r="M251" s="5" t="str">
        <f t="shared" ca="1" si="6"/>
        <v>II</v>
      </c>
      <c r="N251" s="5">
        <f ca="1">LOOKUP(99^99,--(0&amp;MID(C251,MIN(FIND({0,1,2,3,4,5,6,7,8,9},C251&amp;1234567890)),ROW(INDIRECT("1:"&amp;LEN(C251)+1)))))</f>
        <v>7</v>
      </c>
      <c r="O251" s="5">
        <f t="shared" ca="1" si="7"/>
        <v>0.19</v>
      </c>
      <c r="P251" s="5">
        <f ca="1">LOOKUP(99^99,--(0&amp;MID(G251,MIN(FIND({0,1,2,3,4,5,6,7,8,9},G251&amp;1234567890)),ROW(INDIRECT("1:"&amp;LEN(G251)+1)))))</f>
        <v>0.19</v>
      </c>
    </row>
    <row r="252" spans="1:16" x14ac:dyDescent="0.2">
      <c r="A252" s="148" t="s">
        <v>223</v>
      </c>
      <c r="B252" s="5">
        <v>52</v>
      </c>
      <c r="C252" s="5">
        <v>146</v>
      </c>
      <c r="D252" s="5">
        <v>9</v>
      </c>
      <c r="E252" s="5" t="s">
        <v>560</v>
      </c>
      <c r="F252" s="5" t="s">
        <v>561</v>
      </c>
      <c r="G252" s="5" t="s">
        <v>1055</v>
      </c>
      <c r="H252" s="5" t="s">
        <v>1056</v>
      </c>
      <c r="I252" s="148" t="s">
        <v>224</v>
      </c>
      <c r="J252" s="5" t="s">
        <v>1057</v>
      </c>
      <c r="K252" s="5" t="s">
        <v>578</v>
      </c>
      <c r="M252" s="5" t="str">
        <f t="shared" si="6"/>
        <v>IV</v>
      </c>
      <c r="N252" s="5">
        <f ca="1">LOOKUP(99^99,--(0&amp;MID(C252,MIN(FIND({0,1,2,3,4,5,6,7,8,9},C252&amp;1234567890)),ROW(INDIRECT("1:"&amp;LEN(C252)+1)))))</f>
        <v>146</v>
      </c>
      <c r="O252" s="5">
        <f t="shared" ca="1" si="7"/>
        <v>38.4</v>
      </c>
      <c r="P252" s="5">
        <f ca="1">LOOKUP(99^99,--(0&amp;MID(G252,MIN(FIND({0,1,2,3,4,5,6,7,8,9},G252&amp;1234567890)),ROW(INDIRECT("1:"&amp;LEN(G252)+1)))))</f>
        <v>38.4</v>
      </c>
    </row>
    <row r="253" spans="1:16" x14ac:dyDescent="0.2">
      <c r="A253" s="148" t="s">
        <v>211</v>
      </c>
      <c r="B253" s="5">
        <v>52</v>
      </c>
      <c r="C253" s="5">
        <v>3.1</v>
      </c>
      <c r="D253" s="5">
        <v>6</v>
      </c>
      <c r="E253" s="5" t="s">
        <v>523</v>
      </c>
      <c r="F253" s="5" t="s">
        <v>539</v>
      </c>
      <c r="G253" s="5" t="s">
        <v>522</v>
      </c>
      <c r="H253" s="5" t="s">
        <v>540</v>
      </c>
      <c r="I253" s="148" t="s">
        <v>287</v>
      </c>
      <c r="J253" s="5" t="s">
        <v>1058</v>
      </c>
      <c r="K253" s="5" t="s">
        <v>556</v>
      </c>
      <c r="M253" s="5" t="str">
        <f t="shared" ca="1" si="6"/>
        <v>I</v>
      </c>
      <c r="N253" s="5">
        <f ca="1">LOOKUP(99^99,--(0&amp;MID(C253,MIN(FIND({0,1,2,3,4,5,6,7,8,9},C253&amp;1234567890)),ROW(INDIRECT("1:"&amp;LEN(C253)+1)))))</f>
        <v>3.1</v>
      </c>
      <c r="O253" s="5" t="str">
        <f t="shared" si="7"/>
        <v>No data</v>
      </c>
      <c r="P253" s="5">
        <f ca="1">LOOKUP(99^99,--(0&amp;MID(G253,MIN(FIND({0,1,2,3,4,5,6,7,8,9},G253&amp;1234567890)),ROW(INDIRECT("1:"&amp;LEN(G253)+1)))))</f>
        <v>0</v>
      </c>
    </row>
    <row r="254" spans="1:16" x14ac:dyDescent="0.2">
      <c r="A254" s="148" t="s">
        <v>224</v>
      </c>
      <c r="B254" s="5">
        <v>52</v>
      </c>
      <c r="C254" s="5">
        <v>5.8</v>
      </c>
      <c r="D254" s="5">
        <v>8</v>
      </c>
      <c r="E254" s="5" t="s">
        <v>523</v>
      </c>
      <c r="F254" s="5" t="s">
        <v>539</v>
      </c>
      <c r="G254" s="5" t="s">
        <v>522</v>
      </c>
      <c r="H254" s="5" t="s">
        <v>522</v>
      </c>
      <c r="I254" s="148" t="s">
        <v>218</v>
      </c>
      <c r="J254" s="5" t="s">
        <v>1059</v>
      </c>
      <c r="K254" s="5" t="s">
        <v>726</v>
      </c>
      <c r="M254" s="5" t="str">
        <f t="shared" ca="1" si="6"/>
        <v>II</v>
      </c>
      <c r="N254" s="5">
        <f ca="1">LOOKUP(99^99,--(0&amp;MID(C254,MIN(FIND({0,1,2,3,4,5,6,7,8,9},C254&amp;1234567890)),ROW(INDIRECT("1:"&amp;LEN(C254)+1)))))</f>
        <v>5.8</v>
      </c>
      <c r="O254" s="5" t="str">
        <f t="shared" si="7"/>
        <v>No data</v>
      </c>
      <c r="P254" s="5">
        <f ca="1">LOOKUP(99^99,--(0&amp;MID(G254,MIN(FIND({0,1,2,3,4,5,6,7,8,9},G254&amp;1234567890)),ROW(INDIRECT("1:"&amp;LEN(G254)+1)))))</f>
        <v>0</v>
      </c>
    </row>
    <row r="255" spans="1:16" x14ac:dyDescent="0.2">
      <c r="A255" s="148" t="s">
        <v>249</v>
      </c>
      <c r="B255" s="5">
        <v>52</v>
      </c>
      <c r="C255" s="5">
        <v>3.1</v>
      </c>
      <c r="D255" s="5">
        <v>7</v>
      </c>
      <c r="E255" s="5" t="s">
        <v>523</v>
      </c>
      <c r="F255" s="5" t="s">
        <v>533</v>
      </c>
      <c r="G255" s="5" t="s">
        <v>546</v>
      </c>
      <c r="H255" s="5" t="s">
        <v>1060</v>
      </c>
      <c r="I255" s="148" t="s">
        <v>209</v>
      </c>
      <c r="J255" s="5" t="s">
        <v>1061</v>
      </c>
      <c r="K255" s="5" t="s">
        <v>726</v>
      </c>
      <c r="M255" s="5" t="str">
        <f t="shared" ca="1" si="6"/>
        <v>II</v>
      </c>
      <c r="N255" s="5">
        <f ca="1">LOOKUP(99^99,--(0&amp;MID(C255,MIN(FIND({0,1,2,3,4,5,6,7,8,9},C255&amp;1234567890)),ROW(INDIRECT("1:"&amp;LEN(C255)+1)))))</f>
        <v>3.1</v>
      </c>
      <c r="O255" s="5">
        <f t="shared" ca="1" si="7"/>
        <v>0</v>
      </c>
      <c r="P255" s="5">
        <f ca="1">LOOKUP(99^99,--(0&amp;MID(G255,MIN(FIND({0,1,2,3,4,5,6,7,8,9},G255&amp;1234567890)),ROW(INDIRECT("1:"&amp;LEN(G255)+1)))))</f>
        <v>0</v>
      </c>
    </row>
    <row r="256" spans="1:16" x14ac:dyDescent="0.2">
      <c r="A256" s="148" t="s">
        <v>239</v>
      </c>
      <c r="B256" s="5">
        <v>52</v>
      </c>
      <c r="C256" s="5">
        <v>5.6</v>
      </c>
      <c r="D256" s="5">
        <v>6</v>
      </c>
      <c r="E256" s="5" t="s">
        <v>523</v>
      </c>
      <c r="F256" s="5" t="s">
        <v>1062</v>
      </c>
      <c r="G256" s="5">
        <v>2.5</v>
      </c>
      <c r="H256" s="5" t="s">
        <v>1063</v>
      </c>
      <c r="I256" s="148" t="s">
        <v>247</v>
      </c>
      <c r="J256" s="5" t="s">
        <v>1064</v>
      </c>
      <c r="K256" s="5" t="s">
        <v>531</v>
      </c>
      <c r="M256" s="5" t="str">
        <f t="shared" ca="1" si="6"/>
        <v>I</v>
      </c>
      <c r="N256" s="5">
        <f ca="1">LOOKUP(99^99,--(0&amp;MID(C256,MIN(FIND({0,1,2,3,4,5,6,7,8,9},C256&amp;1234567890)),ROW(INDIRECT("1:"&amp;LEN(C256)+1)))))</f>
        <v>5.6</v>
      </c>
      <c r="O256" s="5">
        <f t="shared" ca="1" si="7"/>
        <v>2.5</v>
      </c>
      <c r="P256" s="5">
        <f ca="1">LOOKUP(99^99,--(0&amp;MID(G256,MIN(FIND({0,1,2,3,4,5,6,7,8,9},G256&amp;1234567890)),ROW(INDIRECT("1:"&amp;LEN(G256)+1)))))</f>
        <v>2.5</v>
      </c>
    </row>
    <row r="257" spans="1:16" x14ac:dyDescent="0.2">
      <c r="A257" s="148" t="s">
        <v>237</v>
      </c>
      <c r="B257" s="5">
        <v>52</v>
      </c>
      <c r="C257" s="5">
        <v>2520</v>
      </c>
      <c r="D257" s="5">
        <v>9</v>
      </c>
      <c r="E257" s="5" t="s">
        <v>560</v>
      </c>
      <c r="F257" s="5" t="s">
        <v>561</v>
      </c>
      <c r="G257" s="5">
        <v>723</v>
      </c>
      <c r="H257" s="5" t="s">
        <v>1065</v>
      </c>
      <c r="I257" s="148" t="s">
        <v>217</v>
      </c>
      <c r="J257" s="5" t="s">
        <v>1066</v>
      </c>
      <c r="K257" s="5" t="s">
        <v>809</v>
      </c>
      <c r="M257" s="5" t="str">
        <f t="shared" si="6"/>
        <v>IV</v>
      </c>
      <c r="N257" s="5">
        <f ca="1">LOOKUP(99^99,--(0&amp;MID(C257,MIN(FIND({0,1,2,3,4,5,6,7,8,9},C257&amp;1234567890)),ROW(INDIRECT("1:"&amp;LEN(C257)+1)))))</f>
        <v>2520</v>
      </c>
      <c r="O257" s="5">
        <f t="shared" ca="1" si="7"/>
        <v>723</v>
      </c>
      <c r="P257" s="5">
        <f ca="1">LOOKUP(99^99,--(0&amp;MID(G257,MIN(FIND({0,1,2,3,4,5,6,7,8,9},G257&amp;1234567890)),ROW(INDIRECT("1:"&amp;LEN(G257)+1)))))</f>
        <v>723</v>
      </c>
    </row>
    <row r="258" spans="1:16" x14ac:dyDescent="0.2">
      <c r="A258" s="148" t="s">
        <v>196</v>
      </c>
      <c r="B258" s="5">
        <v>52</v>
      </c>
      <c r="C258" s="5">
        <v>5.6</v>
      </c>
      <c r="D258" s="5">
        <v>6</v>
      </c>
      <c r="E258" s="5" t="s">
        <v>581</v>
      </c>
      <c r="F258" s="5" t="s">
        <v>539</v>
      </c>
      <c r="G258" s="5" t="s">
        <v>1036</v>
      </c>
      <c r="H258" s="5" t="s">
        <v>1067</v>
      </c>
      <c r="I258" s="148" t="s">
        <v>202</v>
      </c>
      <c r="J258" s="5" t="s">
        <v>1068</v>
      </c>
      <c r="K258" s="5" t="s">
        <v>610</v>
      </c>
      <c r="M258" s="5" t="str">
        <f t="shared" ref="M258:M321" si="8">IF(COUNTIF($E258,"*N1*")+COUNTIF($E258,"*M1*")+COUNTIF($E258,"*T4*")&gt;0,"IV",IF(COUNTIF($E258,"*T3*")&gt;0,"III",IF(COUNTIFS($E258,"*T1*",$N258,"&lt;10",$D258,"&lt;=6")+COUNTIFS($E258,"*T2a*",$N258,"&lt;10",$D258,"&lt;=6")&gt;0,"I",IF(COUNTIF($E258,"*T*")&gt;0,"II","Uncat"))))</f>
        <v>II</v>
      </c>
      <c r="N258" s="5">
        <f ca="1">LOOKUP(99^99,--(0&amp;MID(C258,MIN(FIND({0,1,2,3,4,5,6,7,8,9},C258&amp;1234567890)),ROW(INDIRECT("1:"&amp;LEN(C258)+1)))))</f>
        <v>5.6</v>
      </c>
      <c r="O258" s="5">
        <f t="shared" ref="O258:O321" ca="1" si="9">IF(COUNTIF(H258,"*RIP*")&gt;0,N258,IF(COUNTIF(G258,"-*")&gt;0,"No data",IF(P258=0,IF(COUNTIF(G258,"undetec*")&gt;0,0,"no data"),P258)))</f>
        <v>0.03</v>
      </c>
      <c r="P258" s="5">
        <f ca="1">LOOKUP(99^99,--(0&amp;MID(G258,MIN(FIND({0,1,2,3,4,5,6,7,8,9},G258&amp;1234567890)),ROW(INDIRECT("1:"&amp;LEN(G258)+1)))))</f>
        <v>0.03</v>
      </c>
    </row>
    <row r="259" spans="1:16" x14ac:dyDescent="0.2">
      <c r="A259" s="148" t="s">
        <v>209</v>
      </c>
      <c r="B259" s="5">
        <v>52</v>
      </c>
      <c r="C259" s="5">
        <v>3.5</v>
      </c>
      <c r="D259" s="5">
        <v>6</v>
      </c>
      <c r="E259" s="5" t="s">
        <v>523</v>
      </c>
      <c r="F259" s="5" t="s">
        <v>539</v>
      </c>
      <c r="G259" s="5" t="s">
        <v>522</v>
      </c>
      <c r="H259" s="5" t="s">
        <v>522</v>
      </c>
      <c r="I259" s="148" t="s">
        <v>178</v>
      </c>
      <c r="J259" s="5" t="s">
        <v>1069</v>
      </c>
      <c r="K259" s="5" t="s">
        <v>665</v>
      </c>
      <c r="M259" s="5" t="str">
        <f t="shared" ca="1" si="8"/>
        <v>I</v>
      </c>
      <c r="N259" s="5">
        <f ca="1">LOOKUP(99^99,--(0&amp;MID(C259,MIN(FIND({0,1,2,3,4,5,6,7,8,9},C259&amp;1234567890)),ROW(INDIRECT("1:"&amp;LEN(C259)+1)))))</f>
        <v>3.5</v>
      </c>
      <c r="O259" s="5" t="str">
        <f t="shared" si="9"/>
        <v>No data</v>
      </c>
      <c r="P259" s="5">
        <f ca="1">LOOKUP(99^99,--(0&amp;MID(G259,MIN(FIND({0,1,2,3,4,5,6,7,8,9},G259&amp;1234567890)),ROW(INDIRECT("1:"&amp;LEN(G259)+1)))))</f>
        <v>0</v>
      </c>
    </row>
    <row r="260" spans="1:16" x14ac:dyDescent="0.2">
      <c r="A260" s="148" t="s">
        <v>201</v>
      </c>
      <c r="B260" s="5">
        <v>52</v>
      </c>
      <c r="C260" s="5">
        <v>3.8</v>
      </c>
      <c r="D260" s="5">
        <v>6</v>
      </c>
      <c r="E260" s="5" t="s">
        <v>523</v>
      </c>
      <c r="F260" s="5" t="s">
        <v>810</v>
      </c>
      <c r="G260" s="5">
        <v>1.3</v>
      </c>
      <c r="H260" s="5" t="s">
        <v>1070</v>
      </c>
      <c r="I260" s="148" t="s">
        <v>228</v>
      </c>
      <c r="J260" s="5" t="s">
        <v>1071</v>
      </c>
      <c r="K260" s="5" t="s">
        <v>542</v>
      </c>
      <c r="M260" s="5" t="str">
        <f t="shared" ca="1" si="8"/>
        <v>I</v>
      </c>
      <c r="N260" s="5">
        <f ca="1">LOOKUP(99^99,--(0&amp;MID(C260,MIN(FIND({0,1,2,3,4,5,6,7,8,9},C260&amp;1234567890)),ROW(INDIRECT("1:"&amp;LEN(C260)+1)))))</f>
        <v>3.8</v>
      </c>
      <c r="O260" s="5">
        <f t="shared" ca="1" si="9"/>
        <v>1.3</v>
      </c>
      <c r="P260" s="5">
        <f ca="1">LOOKUP(99^99,--(0&amp;MID(G260,MIN(FIND({0,1,2,3,4,5,6,7,8,9},G260&amp;1234567890)),ROW(INDIRECT("1:"&amp;LEN(G260)+1)))))</f>
        <v>1.3</v>
      </c>
    </row>
    <row r="261" spans="1:16" x14ac:dyDescent="0.2">
      <c r="A261" s="148" t="s">
        <v>268</v>
      </c>
      <c r="B261" s="5">
        <v>52</v>
      </c>
      <c r="C261" s="5">
        <v>4</v>
      </c>
      <c r="D261" s="5">
        <v>8</v>
      </c>
      <c r="E261" s="5" t="s">
        <v>581</v>
      </c>
      <c r="F261" s="5" t="s">
        <v>533</v>
      </c>
      <c r="G261" s="5">
        <v>2500</v>
      </c>
      <c r="H261" s="5" t="s">
        <v>1072</v>
      </c>
      <c r="I261" s="148" t="s">
        <v>247</v>
      </c>
      <c r="J261" s="5" t="s">
        <v>1073</v>
      </c>
      <c r="K261" s="5" t="s">
        <v>714</v>
      </c>
      <c r="M261" s="5" t="str">
        <f t="shared" si="8"/>
        <v>II</v>
      </c>
      <c r="N261" s="5">
        <f ca="1">LOOKUP(99^99,--(0&amp;MID(C261,MIN(FIND({0,1,2,3,4,5,6,7,8,9},C261&amp;1234567890)),ROW(INDIRECT("1:"&amp;LEN(C261)+1)))))</f>
        <v>4</v>
      </c>
      <c r="O261" s="5">
        <f t="shared" ca="1" si="9"/>
        <v>2500</v>
      </c>
      <c r="P261" s="5">
        <f ca="1">LOOKUP(99^99,--(0&amp;MID(G261,MIN(FIND({0,1,2,3,4,5,6,7,8,9},G261&amp;1234567890)),ROW(INDIRECT("1:"&amp;LEN(G261)+1)))))</f>
        <v>2500</v>
      </c>
    </row>
    <row r="262" spans="1:16" x14ac:dyDescent="0.2">
      <c r="A262" s="148" t="s">
        <v>228</v>
      </c>
      <c r="B262" s="5">
        <v>52</v>
      </c>
      <c r="C262" s="5">
        <v>3.7</v>
      </c>
      <c r="D262" s="5">
        <v>6</v>
      </c>
      <c r="E262" s="5" t="s">
        <v>523</v>
      </c>
      <c r="F262" s="5" t="s">
        <v>533</v>
      </c>
      <c r="G262" s="5" t="s">
        <v>522</v>
      </c>
      <c r="H262" s="5" t="s">
        <v>522</v>
      </c>
      <c r="I262" s="148" t="s">
        <v>215</v>
      </c>
      <c r="J262" s="5" t="s">
        <v>1074</v>
      </c>
      <c r="K262" s="5" t="s">
        <v>703</v>
      </c>
      <c r="M262" s="5" t="str">
        <f t="shared" ca="1" si="8"/>
        <v>I</v>
      </c>
      <c r="N262" s="5">
        <f ca="1">LOOKUP(99^99,--(0&amp;MID(C262,MIN(FIND({0,1,2,3,4,5,6,7,8,9},C262&amp;1234567890)),ROW(INDIRECT("1:"&amp;LEN(C262)+1)))))</f>
        <v>3.7</v>
      </c>
      <c r="O262" s="5" t="str">
        <f t="shared" si="9"/>
        <v>No data</v>
      </c>
      <c r="P262" s="5">
        <f ca="1">LOOKUP(99^99,--(0&amp;MID(G262,MIN(FIND({0,1,2,3,4,5,6,7,8,9},G262&amp;1234567890)),ROW(INDIRECT("1:"&amp;LEN(G262)+1)))))</f>
        <v>0</v>
      </c>
    </row>
    <row r="263" spans="1:16" x14ac:dyDescent="0.2">
      <c r="A263" s="148" t="s">
        <v>269</v>
      </c>
      <c r="B263" s="5">
        <v>52</v>
      </c>
      <c r="C263" s="5">
        <v>80.3</v>
      </c>
      <c r="D263" s="5">
        <v>8</v>
      </c>
      <c r="E263" s="5" t="s">
        <v>1075</v>
      </c>
      <c r="F263" s="5" t="s">
        <v>647</v>
      </c>
      <c r="G263" s="5" t="s">
        <v>546</v>
      </c>
      <c r="H263" s="5" t="s">
        <v>1076</v>
      </c>
      <c r="I263" s="148" t="s">
        <v>215</v>
      </c>
      <c r="J263" s="5" t="s">
        <v>1077</v>
      </c>
      <c r="K263" s="5" t="s">
        <v>794</v>
      </c>
      <c r="M263" s="5" t="str">
        <f t="shared" si="8"/>
        <v>IV</v>
      </c>
      <c r="N263" s="5">
        <f ca="1">LOOKUP(99^99,--(0&amp;MID(C263,MIN(FIND({0,1,2,3,4,5,6,7,8,9},C263&amp;1234567890)),ROW(INDIRECT("1:"&amp;LEN(C263)+1)))))</f>
        <v>80.3</v>
      </c>
      <c r="O263" s="5">
        <f t="shared" ca="1" si="9"/>
        <v>0</v>
      </c>
      <c r="P263" s="5">
        <f ca="1">LOOKUP(99^99,--(0&amp;MID(G263,MIN(FIND({0,1,2,3,4,5,6,7,8,9},G263&amp;1234567890)),ROW(INDIRECT("1:"&amp;LEN(G263)+1)))))</f>
        <v>0</v>
      </c>
    </row>
    <row r="264" spans="1:16" x14ac:dyDescent="0.2">
      <c r="A264" s="148" t="s">
        <v>179</v>
      </c>
      <c r="B264" s="5">
        <v>52</v>
      </c>
      <c r="C264" s="5">
        <v>3</v>
      </c>
      <c r="D264" s="5">
        <v>6</v>
      </c>
      <c r="E264" s="5" t="s">
        <v>523</v>
      </c>
      <c r="F264" s="5" t="s">
        <v>1078</v>
      </c>
      <c r="G264" s="5">
        <v>3.9</v>
      </c>
      <c r="H264" s="5" t="s">
        <v>522</v>
      </c>
      <c r="I264" s="148" t="s">
        <v>317</v>
      </c>
      <c r="J264" s="5" t="s">
        <v>1079</v>
      </c>
      <c r="K264" s="5" t="s">
        <v>556</v>
      </c>
      <c r="M264" s="5" t="str">
        <f t="shared" ca="1" si="8"/>
        <v>I</v>
      </c>
      <c r="N264" s="5">
        <f ca="1">LOOKUP(99^99,--(0&amp;MID(C264,MIN(FIND({0,1,2,3,4,5,6,7,8,9},C264&amp;1234567890)),ROW(INDIRECT("1:"&amp;LEN(C264)+1)))))</f>
        <v>3</v>
      </c>
      <c r="O264" s="5">
        <f t="shared" ca="1" si="9"/>
        <v>3.9</v>
      </c>
      <c r="P264" s="5">
        <f ca="1">LOOKUP(99^99,--(0&amp;MID(G264,MIN(FIND({0,1,2,3,4,5,6,7,8,9},G264&amp;1234567890)),ROW(INDIRECT("1:"&amp;LEN(G264)+1)))))</f>
        <v>3.9</v>
      </c>
    </row>
    <row r="265" spans="1:16" x14ac:dyDescent="0.2">
      <c r="A265" s="148" t="s">
        <v>262</v>
      </c>
      <c r="B265" s="5">
        <v>52</v>
      </c>
      <c r="C265" s="5">
        <v>11</v>
      </c>
      <c r="D265" s="5">
        <v>7</v>
      </c>
      <c r="E265" s="5" t="s">
        <v>523</v>
      </c>
      <c r="F265" s="5" t="s">
        <v>888</v>
      </c>
      <c r="G265" s="5" t="s">
        <v>546</v>
      </c>
      <c r="H265" s="5" t="s">
        <v>554</v>
      </c>
      <c r="I265" s="148" t="s">
        <v>248</v>
      </c>
      <c r="J265" s="5" t="s">
        <v>1080</v>
      </c>
      <c r="K265" s="5" t="s">
        <v>578</v>
      </c>
      <c r="M265" s="5" t="str">
        <f t="shared" ca="1" si="8"/>
        <v>II</v>
      </c>
      <c r="N265" s="5">
        <f ca="1">LOOKUP(99^99,--(0&amp;MID(C265,MIN(FIND({0,1,2,3,4,5,6,7,8,9},C265&amp;1234567890)),ROW(INDIRECT("1:"&amp;LEN(C265)+1)))))</f>
        <v>11</v>
      </c>
      <c r="O265" s="5">
        <f t="shared" ca="1" si="9"/>
        <v>0</v>
      </c>
      <c r="P265" s="5">
        <f ca="1">LOOKUP(99^99,--(0&amp;MID(G265,MIN(FIND({0,1,2,3,4,5,6,7,8,9},G265&amp;1234567890)),ROW(INDIRECT("1:"&amp;LEN(G265)+1)))))</f>
        <v>0</v>
      </c>
    </row>
    <row r="266" spans="1:16" x14ac:dyDescent="0.2">
      <c r="A266" s="148" t="s">
        <v>201</v>
      </c>
      <c r="B266" s="5">
        <v>52</v>
      </c>
      <c r="C266" s="5">
        <v>4.41</v>
      </c>
      <c r="D266" s="5">
        <v>6</v>
      </c>
      <c r="E266" s="5" t="s">
        <v>523</v>
      </c>
      <c r="F266" s="5" t="s">
        <v>603</v>
      </c>
      <c r="G266" s="5">
        <v>3</v>
      </c>
      <c r="H266" s="5" t="s">
        <v>522</v>
      </c>
      <c r="I266" s="148" t="s">
        <v>247</v>
      </c>
      <c r="J266" s="5" t="s">
        <v>1081</v>
      </c>
      <c r="K266" s="5" t="s">
        <v>526</v>
      </c>
      <c r="M266" s="5" t="str">
        <f t="shared" ca="1" si="8"/>
        <v>I</v>
      </c>
      <c r="N266" s="5">
        <f ca="1">LOOKUP(99^99,--(0&amp;MID(C266,MIN(FIND({0,1,2,3,4,5,6,7,8,9},C266&amp;1234567890)),ROW(INDIRECT("1:"&amp;LEN(C266)+1)))))</f>
        <v>4.41</v>
      </c>
      <c r="O266" s="5">
        <f t="shared" ca="1" si="9"/>
        <v>3</v>
      </c>
      <c r="P266" s="5">
        <f ca="1">LOOKUP(99^99,--(0&amp;MID(G266,MIN(FIND({0,1,2,3,4,5,6,7,8,9},G266&amp;1234567890)),ROW(INDIRECT("1:"&amp;LEN(G266)+1)))))</f>
        <v>3</v>
      </c>
    </row>
    <row r="267" spans="1:16" x14ac:dyDescent="0.2">
      <c r="A267" s="148" t="s">
        <v>260</v>
      </c>
      <c r="B267" s="5">
        <v>52</v>
      </c>
      <c r="C267" s="5">
        <v>10.9</v>
      </c>
      <c r="D267" s="5">
        <v>6</v>
      </c>
      <c r="E267" s="5" t="s">
        <v>523</v>
      </c>
      <c r="F267" s="5" t="s">
        <v>539</v>
      </c>
      <c r="G267" s="5" t="s">
        <v>546</v>
      </c>
      <c r="H267" s="5" t="s">
        <v>1082</v>
      </c>
      <c r="I267" s="148" t="s">
        <v>287</v>
      </c>
      <c r="J267" s="5" t="s">
        <v>1083</v>
      </c>
      <c r="K267" s="5" t="s">
        <v>526</v>
      </c>
      <c r="M267" s="5" t="str">
        <f t="shared" ca="1" si="8"/>
        <v>II</v>
      </c>
      <c r="N267" s="5">
        <f ca="1">LOOKUP(99^99,--(0&amp;MID(C267,MIN(FIND({0,1,2,3,4,5,6,7,8,9},C267&amp;1234567890)),ROW(INDIRECT("1:"&amp;LEN(C267)+1)))))</f>
        <v>10.9</v>
      </c>
      <c r="O267" s="5">
        <f t="shared" ca="1" si="9"/>
        <v>0</v>
      </c>
      <c r="P267" s="5">
        <f ca="1">LOOKUP(99^99,--(0&amp;MID(G267,MIN(FIND({0,1,2,3,4,5,6,7,8,9},G267&amp;1234567890)),ROW(INDIRECT("1:"&amp;LEN(G267)+1)))))</f>
        <v>0</v>
      </c>
    </row>
    <row r="268" spans="1:16" x14ac:dyDescent="0.2">
      <c r="A268" s="148" t="s">
        <v>239</v>
      </c>
      <c r="B268" s="5">
        <v>52</v>
      </c>
      <c r="C268" s="5">
        <v>18.7</v>
      </c>
      <c r="D268" s="5">
        <v>9</v>
      </c>
      <c r="E268" s="5" t="s">
        <v>545</v>
      </c>
      <c r="F268" s="5" t="s">
        <v>719</v>
      </c>
      <c r="G268" s="5">
        <v>0.14000000000000001</v>
      </c>
      <c r="H268" s="5" t="s">
        <v>987</v>
      </c>
      <c r="I268" s="148" t="s">
        <v>228</v>
      </c>
      <c r="J268" s="5" t="s">
        <v>1084</v>
      </c>
      <c r="K268" s="5" t="s">
        <v>1085</v>
      </c>
      <c r="M268" s="5" t="str">
        <f t="shared" si="8"/>
        <v>II</v>
      </c>
      <c r="N268" s="5">
        <f ca="1">LOOKUP(99^99,--(0&amp;MID(C268,MIN(FIND({0,1,2,3,4,5,6,7,8,9},C268&amp;1234567890)),ROW(INDIRECT("1:"&amp;LEN(C268)+1)))))</f>
        <v>18.7</v>
      </c>
      <c r="O268" s="5">
        <f t="shared" ca="1" si="9"/>
        <v>0.14000000000000001</v>
      </c>
      <c r="P268" s="5">
        <f ca="1">LOOKUP(99^99,--(0&amp;MID(G268,MIN(FIND({0,1,2,3,4,5,6,7,8,9},G268&amp;1234567890)),ROW(INDIRECT("1:"&amp;LEN(G268)+1)))))</f>
        <v>0.14000000000000001</v>
      </c>
    </row>
    <row r="269" spans="1:16" x14ac:dyDescent="0.2">
      <c r="A269" s="148" t="s">
        <v>228</v>
      </c>
      <c r="B269" s="5">
        <v>52</v>
      </c>
      <c r="C269" s="5">
        <v>1.57</v>
      </c>
      <c r="D269" s="5">
        <v>9</v>
      </c>
      <c r="E269" s="5" t="s">
        <v>581</v>
      </c>
      <c r="F269" s="5" t="s">
        <v>533</v>
      </c>
      <c r="G269" s="5" t="s">
        <v>522</v>
      </c>
      <c r="H269" s="5" t="s">
        <v>522</v>
      </c>
      <c r="I269" s="148" t="s">
        <v>209</v>
      </c>
      <c r="J269" s="5" t="s">
        <v>1086</v>
      </c>
      <c r="K269" s="5" t="s">
        <v>526</v>
      </c>
      <c r="M269" s="5" t="str">
        <f t="shared" si="8"/>
        <v>II</v>
      </c>
      <c r="N269" s="5">
        <f ca="1">LOOKUP(99^99,--(0&amp;MID(C269,MIN(FIND({0,1,2,3,4,5,6,7,8,9},C269&amp;1234567890)),ROW(INDIRECT("1:"&amp;LEN(C269)+1)))))</f>
        <v>1.57</v>
      </c>
      <c r="O269" s="5" t="str">
        <f t="shared" si="9"/>
        <v>No data</v>
      </c>
      <c r="P269" s="5">
        <f ca="1">LOOKUP(99^99,--(0&amp;MID(G269,MIN(FIND({0,1,2,3,4,5,6,7,8,9},G269&amp;1234567890)),ROW(INDIRECT("1:"&amp;LEN(G269)+1)))))</f>
        <v>0</v>
      </c>
    </row>
    <row r="270" spans="1:16" x14ac:dyDescent="0.2">
      <c r="A270" s="148" t="s">
        <v>236</v>
      </c>
      <c r="B270" s="5">
        <v>52</v>
      </c>
      <c r="C270" s="5">
        <v>2.9</v>
      </c>
      <c r="D270" s="5">
        <v>7</v>
      </c>
      <c r="E270" s="5" t="s">
        <v>523</v>
      </c>
      <c r="F270" s="5" t="s">
        <v>533</v>
      </c>
      <c r="G270" s="5" t="s">
        <v>1087</v>
      </c>
      <c r="H270" s="5" t="s">
        <v>1088</v>
      </c>
      <c r="I270" s="148" t="s">
        <v>317</v>
      </c>
      <c r="J270" s="5" t="s">
        <v>1089</v>
      </c>
      <c r="K270" s="5" t="s">
        <v>566</v>
      </c>
      <c r="M270" s="5" t="str">
        <f t="shared" ca="1" si="8"/>
        <v>II</v>
      </c>
      <c r="N270" s="5">
        <f ca="1">LOOKUP(99^99,--(0&amp;MID(C270,MIN(FIND({0,1,2,3,4,5,6,7,8,9},C270&amp;1234567890)),ROW(INDIRECT("1:"&amp;LEN(C270)+1)))))</f>
        <v>2.9</v>
      </c>
      <c r="O270" s="5" t="str">
        <f t="shared" ca="1" si="9"/>
        <v>no data</v>
      </c>
      <c r="P270" s="5">
        <f ca="1">LOOKUP(99^99,--(0&amp;MID(G270,MIN(FIND({0,1,2,3,4,5,6,7,8,9},G270&amp;1234567890)),ROW(INDIRECT("1:"&amp;LEN(G270)+1)))))</f>
        <v>0</v>
      </c>
    </row>
    <row r="271" spans="1:16" x14ac:dyDescent="0.2">
      <c r="A271" s="148" t="s">
        <v>182</v>
      </c>
      <c r="B271" s="5">
        <v>52</v>
      </c>
      <c r="C271" s="5">
        <v>3.3</v>
      </c>
      <c r="D271" s="5">
        <v>6</v>
      </c>
      <c r="E271" s="5" t="s">
        <v>523</v>
      </c>
      <c r="F271" s="5" t="s">
        <v>539</v>
      </c>
      <c r="G271" s="5" t="s">
        <v>546</v>
      </c>
      <c r="H271" s="5" t="s">
        <v>1090</v>
      </c>
      <c r="I271" s="148" t="s">
        <v>224</v>
      </c>
      <c r="J271" s="5" t="s">
        <v>1091</v>
      </c>
      <c r="K271" s="5" t="s">
        <v>556</v>
      </c>
      <c r="M271" s="5" t="str">
        <f t="shared" ca="1" si="8"/>
        <v>I</v>
      </c>
      <c r="N271" s="5">
        <f ca="1">LOOKUP(99^99,--(0&amp;MID(C271,MIN(FIND({0,1,2,3,4,5,6,7,8,9},C271&amp;1234567890)),ROW(INDIRECT("1:"&amp;LEN(C271)+1)))))</f>
        <v>3.3</v>
      </c>
      <c r="O271" s="5">
        <f t="shared" ca="1" si="9"/>
        <v>0</v>
      </c>
      <c r="P271" s="5">
        <f ca="1">LOOKUP(99^99,--(0&amp;MID(G271,MIN(FIND({0,1,2,3,4,5,6,7,8,9},G271&amp;1234567890)),ROW(INDIRECT("1:"&amp;LEN(G271)+1)))))</f>
        <v>0</v>
      </c>
    </row>
    <row r="272" spans="1:16" x14ac:dyDescent="0.2">
      <c r="A272" s="148" t="s">
        <v>208</v>
      </c>
      <c r="B272" s="5">
        <v>52</v>
      </c>
      <c r="C272" s="5">
        <v>4.5999999999999996</v>
      </c>
      <c r="D272" s="5">
        <v>9</v>
      </c>
      <c r="E272" s="5" t="s">
        <v>581</v>
      </c>
      <c r="F272" s="5" t="s">
        <v>539</v>
      </c>
      <c r="G272" s="5">
        <v>16.03</v>
      </c>
      <c r="H272" s="5" t="s">
        <v>1092</v>
      </c>
      <c r="I272" s="148" t="s">
        <v>178</v>
      </c>
      <c r="J272" s="5" t="s">
        <v>1093</v>
      </c>
      <c r="K272" s="5" t="s">
        <v>1094</v>
      </c>
      <c r="M272" s="5" t="str">
        <f t="shared" si="8"/>
        <v>II</v>
      </c>
      <c r="N272" s="5">
        <f ca="1">LOOKUP(99^99,--(0&amp;MID(C272,MIN(FIND({0,1,2,3,4,5,6,7,8,9},C272&amp;1234567890)),ROW(INDIRECT("1:"&amp;LEN(C272)+1)))))</f>
        <v>4.5999999999999996</v>
      </c>
      <c r="O272" s="5">
        <f t="shared" ca="1" si="9"/>
        <v>16.03</v>
      </c>
      <c r="P272" s="5">
        <f ca="1">LOOKUP(99^99,--(0&amp;MID(G272,MIN(FIND({0,1,2,3,4,5,6,7,8,9},G272&amp;1234567890)),ROW(INDIRECT("1:"&amp;LEN(G272)+1)))))</f>
        <v>16.03</v>
      </c>
    </row>
    <row r="273" spans="1:16" x14ac:dyDescent="0.2">
      <c r="A273" s="148" t="s">
        <v>223</v>
      </c>
      <c r="B273" s="5">
        <v>52</v>
      </c>
      <c r="C273" s="5">
        <v>0.9</v>
      </c>
      <c r="D273" s="5">
        <v>6</v>
      </c>
      <c r="E273" s="5" t="s">
        <v>523</v>
      </c>
      <c r="F273" s="5" t="s">
        <v>563</v>
      </c>
      <c r="G273" s="5">
        <v>0.8</v>
      </c>
      <c r="H273" s="5" t="s">
        <v>1095</v>
      </c>
      <c r="I273" s="148" t="s">
        <v>262</v>
      </c>
      <c r="J273" s="5" t="s">
        <v>1096</v>
      </c>
      <c r="K273" s="5" t="s">
        <v>626</v>
      </c>
      <c r="M273" s="5" t="str">
        <f t="shared" ca="1" si="8"/>
        <v>I</v>
      </c>
      <c r="N273" s="5">
        <f ca="1">LOOKUP(99^99,--(0&amp;MID(C273,MIN(FIND({0,1,2,3,4,5,6,7,8,9},C273&amp;1234567890)),ROW(INDIRECT("1:"&amp;LEN(C273)+1)))))</f>
        <v>0.9</v>
      </c>
      <c r="O273" s="5">
        <f t="shared" ca="1" si="9"/>
        <v>0.8</v>
      </c>
      <c r="P273" s="5">
        <f ca="1">LOOKUP(99^99,--(0&amp;MID(G273,MIN(FIND({0,1,2,3,4,5,6,7,8,9},G273&amp;1234567890)),ROW(INDIRECT("1:"&amp;LEN(G273)+1)))))</f>
        <v>0.8</v>
      </c>
    </row>
    <row r="274" spans="1:16" x14ac:dyDescent="0.2">
      <c r="A274" s="148" t="s">
        <v>211</v>
      </c>
      <c r="B274" s="5">
        <v>52</v>
      </c>
      <c r="C274" s="5">
        <v>4.9800000000000004</v>
      </c>
      <c r="D274" s="5">
        <v>6</v>
      </c>
      <c r="E274" s="5" t="s">
        <v>523</v>
      </c>
      <c r="F274" s="5" t="s">
        <v>646</v>
      </c>
      <c r="G274" s="5">
        <v>0.47</v>
      </c>
      <c r="H274" s="5" t="s">
        <v>1097</v>
      </c>
      <c r="I274" s="148" t="s">
        <v>224</v>
      </c>
      <c r="J274" s="5" t="s">
        <v>1098</v>
      </c>
      <c r="K274" s="5" t="s">
        <v>779</v>
      </c>
      <c r="M274" s="5" t="str">
        <f t="shared" ca="1" si="8"/>
        <v>I</v>
      </c>
      <c r="N274" s="5">
        <f ca="1">LOOKUP(99^99,--(0&amp;MID(C274,MIN(FIND({0,1,2,3,4,5,6,7,8,9},C274&amp;1234567890)),ROW(INDIRECT("1:"&amp;LEN(C274)+1)))))</f>
        <v>4.9800000000000004</v>
      </c>
      <c r="O274" s="5">
        <f t="shared" ca="1" si="9"/>
        <v>0.47</v>
      </c>
      <c r="P274" s="5">
        <f ca="1">LOOKUP(99^99,--(0&amp;MID(G274,MIN(FIND({0,1,2,3,4,5,6,7,8,9},G274&amp;1234567890)),ROW(INDIRECT("1:"&amp;LEN(G274)+1)))))</f>
        <v>0.47</v>
      </c>
    </row>
    <row r="275" spans="1:16" x14ac:dyDescent="0.2">
      <c r="A275" s="148" t="s">
        <v>270</v>
      </c>
      <c r="B275" s="5">
        <v>52</v>
      </c>
      <c r="C275" s="5">
        <v>5.2</v>
      </c>
      <c r="D275" s="5">
        <v>6</v>
      </c>
      <c r="E275" s="5" t="s">
        <v>523</v>
      </c>
      <c r="F275" s="5" t="s">
        <v>533</v>
      </c>
      <c r="G275" s="5">
        <v>0.2</v>
      </c>
      <c r="H275" s="5" t="s">
        <v>1099</v>
      </c>
      <c r="I275" s="148" t="s">
        <v>218</v>
      </c>
      <c r="J275" s="5" t="s">
        <v>1100</v>
      </c>
      <c r="K275" s="5" t="s">
        <v>817</v>
      </c>
      <c r="M275" s="5" t="str">
        <f t="shared" ca="1" si="8"/>
        <v>I</v>
      </c>
      <c r="N275" s="5">
        <f ca="1">LOOKUP(99^99,--(0&amp;MID(C275,MIN(FIND({0,1,2,3,4,5,6,7,8,9},C275&amp;1234567890)),ROW(INDIRECT("1:"&amp;LEN(C275)+1)))))</f>
        <v>5.2</v>
      </c>
      <c r="O275" s="5">
        <f t="shared" ca="1" si="9"/>
        <v>0.2</v>
      </c>
      <c r="P275" s="5">
        <f ca="1">LOOKUP(99^99,--(0&amp;MID(G275,MIN(FIND({0,1,2,3,4,5,6,7,8,9},G275&amp;1234567890)),ROW(INDIRECT("1:"&amp;LEN(G275)+1)))))</f>
        <v>0.2</v>
      </c>
    </row>
    <row r="276" spans="1:16" x14ac:dyDescent="0.2">
      <c r="A276" s="148" t="s">
        <v>255</v>
      </c>
      <c r="B276" s="5">
        <v>52</v>
      </c>
      <c r="C276" s="5">
        <v>3.3</v>
      </c>
      <c r="D276" s="5">
        <v>6</v>
      </c>
      <c r="E276" s="5" t="s">
        <v>523</v>
      </c>
      <c r="F276" s="5" t="s">
        <v>646</v>
      </c>
      <c r="G276" s="5" t="s">
        <v>522</v>
      </c>
      <c r="H276" s="5" t="s">
        <v>522</v>
      </c>
      <c r="I276" s="148" t="s">
        <v>248</v>
      </c>
      <c r="J276" s="5" t="s">
        <v>1101</v>
      </c>
      <c r="K276" s="5" t="s">
        <v>671</v>
      </c>
      <c r="M276" s="5" t="str">
        <f t="shared" ca="1" si="8"/>
        <v>I</v>
      </c>
      <c r="N276" s="5">
        <f ca="1">LOOKUP(99^99,--(0&amp;MID(C276,MIN(FIND({0,1,2,3,4,5,6,7,8,9},C276&amp;1234567890)),ROW(INDIRECT("1:"&amp;LEN(C276)+1)))))</f>
        <v>3.3</v>
      </c>
      <c r="O276" s="5" t="str">
        <f t="shared" si="9"/>
        <v>No data</v>
      </c>
      <c r="P276" s="5">
        <f ca="1">LOOKUP(99^99,--(0&amp;MID(G276,MIN(FIND({0,1,2,3,4,5,6,7,8,9},G276&amp;1234567890)),ROW(INDIRECT("1:"&amp;LEN(G276)+1)))))</f>
        <v>0</v>
      </c>
    </row>
    <row r="277" spans="1:16" x14ac:dyDescent="0.2">
      <c r="A277" s="148" t="s">
        <v>271</v>
      </c>
      <c r="B277" s="5">
        <v>52</v>
      </c>
      <c r="C277" s="5">
        <v>3.6</v>
      </c>
      <c r="D277" s="5">
        <v>6</v>
      </c>
      <c r="E277" s="5" t="s">
        <v>523</v>
      </c>
      <c r="F277" s="5" t="s">
        <v>539</v>
      </c>
      <c r="G277" s="5" t="s">
        <v>546</v>
      </c>
      <c r="H277" s="5" t="s">
        <v>535</v>
      </c>
      <c r="I277" s="148" t="s">
        <v>248</v>
      </c>
      <c r="J277" s="5" t="s">
        <v>1102</v>
      </c>
      <c r="K277" s="5" t="s">
        <v>762</v>
      </c>
      <c r="M277" s="5" t="str">
        <f t="shared" ca="1" si="8"/>
        <v>I</v>
      </c>
      <c r="N277" s="5">
        <f ca="1">LOOKUP(99^99,--(0&amp;MID(C277,MIN(FIND({0,1,2,3,4,5,6,7,8,9},C277&amp;1234567890)),ROW(INDIRECT("1:"&amp;LEN(C277)+1)))))</f>
        <v>3.6</v>
      </c>
      <c r="O277" s="5">
        <f t="shared" ca="1" si="9"/>
        <v>0</v>
      </c>
      <c r="P277" s="5">
        <f ca="1">LOOKUP(99^99,--(0&amp;MID(G277,MIN(FIND({0,1,2,3,4,5,6,7,8,9},G277&amp;1234567890)),ROW(INDIRECT("1:"&amp;LEN(G277)+1)))))</f>
        <v>0</v>
      </c>
    </row>
    <row r="278" spans="1:16" x14ac:dyDescent="0.2">
      <c r="A278" s="148" t="s">
        <v>240</v>
      </c>
      <c r="B278" s="5">
        <v>52</v>
      </c>
      <c r="C278" s="5">
        <v>9</v>
      </c>
      <c r="D278" s="5">
        <v>6</v>
      </c>
      <c r="E278" s="5" t="s">
        <v>660</v>
      </c>
      <c r="F278" s="5" t="s">
        <v>539</v>
      </c>
      <c r="G278" s="5" t="s">
        <v>546</v>
      </c>
      <c r="H278" s="5" t="s">
        <v>1103</v>
      </c>
      <c r="I278" s="148" t="s">
        <v>247</v>
      </c>
      <c r="J278" s="5" t="s">
        <v>1104</v>
      </c>
      <c r="K278" s="5" t="s">
        <v>634</v>
      </c>
      <c r="M278" s="5" t="str">
        <f t="shared" si="8"/>
        <v>III</v>
      </c>
      <c r="N278" s="5">
        <f ca="1">LOOKUP(99^99,--(0&amp;MID(C278,MIN(FIND({0,1,2,3,4,5,6,7,8,9},C278&amp;1234567890)),ROW(INDIRECT("1:"&amp;LEN(C278)+1)))))</f>
        <v>9</v>
      </c>
      <c r="O278" s="5">
        <f t="shared" ca="1" si="9"/>
        <v>0</v>
      </c>
      <c r="P278" s="5">
        <f ca="1">LOOKUP(99^99,--(0&amp;MID(G278,MIN(FIND({0,1,2,3,4,5,6,7,8,9},G278&amp;1234567890)),ROW(INDIRECT("1:"&amp;LEN(G278)+1)))))</f>
        <v>0</v>
      </c>
    </row>
    <row r="279" spans="1:16" x14ac:dyDescent="0.2">
      <c r="A279" s="148" t="s">
        <v>181</v>
      </c>
      <c r="B279" s="5">
        <v>52</v>
      </c>
      <c r="C279" s="5">
        <v>4.2</v>
      </c>
      <c r="D279" s="5">
        <v>6</v>
      </c>
      <c r="E279" s="5" t="s">
        <v>523</v>
      </c>
      <c r="F279" s="5" t="s">
        <v>603</v>
      </c>
      <c r="G279" s="5" t="s">
        <v>522</v>
      </c>
      <c r="H279" s="5" t="s">
        <v>522</v>
      </c>
      <c r="I279" s="148" t="s">
        <v>228</v>
      </c>
      <c r="J279" s="5" t="s">
        <v>1105</v>
      </c>
      <c r="K279" s="5" t="s">
        <v>653</v>
      </c>
      <c r="M279" s="5" t="str">
        <f t="shared" ca="1" si="8"/>
        <v>I</v>
      </c>
      <c r="N279" s="5">
        <f ca="1">LOOKUP(99^99,--(0&amp;MID(C279,MIN(FIND({0,1,2,3,4,5,6,7,8,9},C279&amp;1234567890)),ROW(INDIRECT("1:"&amp;LEN(C279)+1)))))</f>
        <v>4.2</v>
      </c>
      <c r="O279" s="5" t="str">
        <f t="shared" si="9"/>
        <v>No data</v>
      </c>
      <c r="P279" s="5">
        <f ca="1">LOOKUP(99^99,--(0&amp;MID(G279,MIN(FIND({0,1,2,3,4,5,6,7,8,9},G279&amp;1234567890)),ROW(INDIRECT("1:"&amp;LEN(G279)+1)))))</f>
        <v>0</v>
      </c>
    </row>
    <row r="280" spans="1:16" x14ac:dyDescent="0.2">
      <c r="A280" s="148" t="s">
        <v>220</v>
      </c>
      <c r="B280" s="5">
        <v>52</v>
      </c>
      <c r="C280" s="5">
        <v>5.2</v>
      </c>
      <c r="D280" s="5">
        <v>6</v>
      </c>
      <c r="E280" s="5" t="s">
        <v>523</v>
      </c>
      <c r="F280" s="5" t="s">
        <v>539</v>
      </c>
      <c r="G280" s="5" t="s">
        <v>557</v>
      </c>
      <c r="H280" s="5" t="s">
        <v>1106</v>
      </c>
      <c r="I280" s="148" t="s">
        <v>317</v>
      </c>
      <c r="J280" s="5" t="s">
        <v>1107</v>
      </c>
      <c r="K280" s="5" t="s">
        <v>665</v>
      </c>
      <c r="M280" s="5" t="str">
        <f t="shared" ca="1" si="8"/>
        <v>I</v>
      </c>
      <c r="N280" s="5">
        <f ca="1">LOOKUP(99^99,--(0&amp;MID(C280,MIN(FIND({0,1,2,3,4,5,6,7,8,9},C280&amp;1234567890)),ROW(INDIRECT("1:"&amp;LEN(C280)+1)))))</f>
        <v>5.2</v>
      </c>
      <c r="O280" s="5">
        <f t="shared" ca="1" si="9"/>
        <v>0.1</v>
      </c>
      <c r="P280" s="5">
        <f ca="1">LOOKUP(99^99,--(0&amp;MID(G280,MIN(FIND({0,1,2,3,4,5,6,7,8,9},G280&amp;1234567890)),ROW(INDIRECT("1:"&amp;LEN(G280)+1)))))</f>
        <v>0.1</v>
      </c>
    </row>
    <row r="281" spans="1:16" x14ac:dyDescent="0.2">
      <c r="A281" s="148" t="s">
        <v>236</v>
      </c>
      <c r="B281" s="5">
        <v>52</v>
      </c>
      <c r="C281" s="5">
        <v>10.4</v>
      </c>
      <c r="D281" s="5">
        <v>7</v>
      </c>
      <c r="E281" s="5" t="s">
        <v>607</v>
      </c>
      <c r="F281" s="5" t="s">
        <v>539</v>
      </c>
      <c r="G281" s="5" t="s">
        <v>522</v>
      </c>
      <c r="H281" s="5" t="s">
        <v>540</v>
      </c>
      <c r="I281" s="148" t="s">
        <v>177</v>
      </c>
      <c r="J281" s="5" t="s">
        <v>1108</v>
      </c>
      <c r="K281" s="5" t="s">
        <v>526</v>
      </c>
      <c r="M281" s="5" t="str">
        <f t="shared" ca="1" si="8"/>
        <v>II</v>
      </c>
      <c r="N281" s="5">
        <f ca="1">LOOKUP(99^99,--(0&amp;MID(C281,MIN(FIND({0,1,2,3,4,5,6,7,8,9},C281&amp;1234567890)),ROW(INDIRECT("1:"&amp;LEN(C281)+1)))))</f>
        <v>10.4</v>
      </c>
      <c r="O281" s="5" t="str">
        <f t="shared" si="9"/>
        <v>No data</v>
      </c>
      <c r="P281" s="5">
        <f ca="1">LOOKUP(99^99,--(0&amp;MID(G281,MIN(FIND({0,1,2,3,4,5,6,7,8,9},G281&amp;1234567890)),ROW(INDIRECT("1:"&amp;LEN(G281)+1)))))</f>
        <v>0</v>
      </c>
    </row>
    <row r="282" spans="1:16" x14ac:dyDescent="0.2">
      <c r="A282" s="148" t="s">
        <v>184</v>
      </c>
      <c r="B282" s="5">
        <v>52</v>
      </c>
      <c r="C282" s="5">
        <v>4.5999999999999996</v>
      </c>
      <c r="D282" s="5">
        <v>7</v>
      </c>
      <c r="E282" s="5" t="s">
        <v>523</v>
      </c>
      <c r="F282" s="5" t="s">
        <v>539</v>
      </c>
      <c r="G282" s="5" t="s">
        <v>546</v>
      </c>
      <c r="H282" s="5" t="s">
        <v>1109</v>
      </c>
      <c r="I282" s="148" t="s">
        <v>209</v>
      </c>
      <c r="J282" s="5" t="s">
        <v>1110</v>
      </c>
      <c r="K282" s="5" t="s">
        <v>612</v>
      </c>
      <c r="M282" s="5" t="str">
        <f t="shared" ca="1" si="8"/>
        <v>II</v>
      </c>
      <c r="N282" s="5">
        <f ca="1">LOOKUP(99^99,--(0&amp;MID(C282,MIN(FIND({0,1,2,3,4,5,6,7,8,9},C282&amp;1234567890)),ROW(INDIRECT("1:"&amp;LEN(C282)+1)))))</f>
        <v>4.5999999999999996</v>
      </c>
      <c r="O282" s="5">
        <f t="shared" ca="1" si="9"/>
        <v>0</v>
      </c>
      <c r="P282" s="5">
        <f ca="1">LOOKUP(99^99,--(0&amp;MID(G282,MIN(FIND({0,1,2,3,4,5,6,7,8,9},G282&amp;1234567890)),ROW(INDIRECT("1:"&amp;LEN(G282)+1)))))</f>
        <v>0</v>
      </c>
    </row>
    <row r="283" spans="1:16" x14ac:dyDescent="0.2">
      <c r="A283" s="148" t="s">
        <v>184</v>
      </c>
      <c r="B283" s="5">
        <v>52</v>
      </c>
      <c r="C283" s="5">
        <v>5.2</v>
      </c>
      <c r="D283" s="5">
        <v>7</v>
      </c>
      <c r="E283" s="5" t="s">
        <v>523</v>
      </c>
      <c r="F283" s="5" t="s">
        <v>539</v>
      </c>
      <c r="G283" s="5" t="s">
        <v>522</v>
      </c>
      <c r="H283" s="5" t="s">
        <v>540</v>
      </c>
      <c r="I283" s="148" t="s">
        <v>230</v>
      </c>
      <c r="J283" s="5" t="s">
        <v>1111</v>
      </c>
      <c r="K283" s="5" t="s">
        <v>537</v>
      </c>
      <c r="M283" s="5" t="str">
        <f t="shared" ca="1" si="8"/>
        <v>II</v>
      </c>
      <c r="N283" s="5">
        <f ca="1">LOOKUP(99^99,--(0&amp;MID(C283,MIN(FIND({0,1,2,3,4,5,6,7,8,9},C283&amp;1234567890)),ROW(INDIRECT("1:"&amp;LEN(C283)+1)))))</f>
        <v>5.2</v>
      </c>
      <c r="O283" s="5" t="str">
        <f t="shared" si="9"/>
        <v>No data</v>
      </c>
      <c r="P283" s="5">
        <f ca="1">LOOKUP(99^99,--(0&amp;MID(G283,MIN(FIND({0,1,2,3,4,5,6,7,8,9},G283&amp;1234567890)),ROW(INDIRECT("1:"&amp;LEN(G283)+1)))))</f>
        <v>0</v>
      </c>
    </row>
    <row r="284" spans="1:16" x14ac:dyDescent="0.2">
      <c r="A284" s="148" t="s">
        <v>213</v>
      </c>
      <c r="B284" s="5">
        <v>52</v>
      </c>
      <c r="C284" s="5">
        <v>6.7</v>
      </c>
      <c r="D284" s="5">
        <v>5</v>
      </c>
      <c r="E284" s="5" t="s">
        <v>523</v>
      </c>
      <c r="F284" s="5" t="s">
        <v>1112</v>
      </c>
      <c r="G284" s="5">
        <v>1.98</v>
      </c>
      <c r="H284" s="5" t="s">
        <v>1113</v>
      </c>
      <c r="I284" s="148" t="s">
        <v>224</v>
      </c>
      <c r="J284" s="5" t="s">
        <v>1114</v>
      </c>
      <c r="K284" s="5" t="s">
        <v>1115</v>
      </c>
      <c r="M284" s="5" t="str">
        <f t="shared" ca="1" si="8"/>
        <v>I</v>
      </c>
      <c r="N284" s="5">
        <f ca="1">LOOKUP(99^99,--(0&amp;MID(C284,MIN(FIND({0,1,2,3,4,5,6,7,8,9},C284&amp;1234567890)),ROW(INDIRECT("1:"&amp;LEN(C284)+1)))))</f>
        <v>6.7</v>
      </c>
      <c r="O284" s="5">
        <f t="shared" ca="1" si="9"/>
        <v>1.98</v>
      </c>
      <c r="P284" s="5">
        <f ca="1">LOOKUP(99^99,--(0&amp;MID(G284,MIN(FIND({0,1,2,3,4,5,6,7,8,9},G284&amp;1234567890)),ROW(INDIRECT("1:"&amp;LEN(G284)+1)))))</f>
        <v>1.98</v>
      </c>
    </row>
    <row r="285" spans="1:16" x14ac:dyDescent="0.2">
      <c r="A285" s="148" t="s">
        <v>193</v>
      </c>
      <c r="B285" s="5">
        <v>52</v>
      </c>
      <c r="C285" s="5">
        <v>5.68</v>
      </c>
      <c r="D285" s="5">
        <v>9</v>
      </c>
      <c r="E285" s="5" t="s">
        <v>560</v>
      </c>
      <c r="F285" s="5" t="s">
        <v>719</v>
      </c>
      <c r="G285" s="5">
        <v>5.4</v>
      </c>
      <c r="H285" s="5" t="s">
        <v>1116</v>
      </c>
      <c r="I285" s="148" t="s">
        <v>224</v>
      </c>
      <c r="J285" s="5" t="s">
        <v>1117</v>
      </c>
      <c r="K285" s="5" t="s">
        <v>612</v>
      </c>
      <c r="M285" s="5" t="str">
        <f t="shared" si="8"/>
        <v>IV</v>
      </c>
      <c r="N285" s="5">
        <f ca="1">LOOKUP(99^99,--(0&amp;MID(C285,MIN(FIND({0,1,2,3,4,5,6,7,8,9},C285&amp;1234567890)),ROW(INDIRECT("1:"&amp;LEN(C285)+1)))))</f>
        <v>5.68</v>
      </c>
      <c r="O285" s="5">
        <f t="shared" ca="1" si="9"/>
        <v>5.4</v>
      </c>
      <c r="P285" s="5">
        <f ca="1">LOOKUP(99^99,--(0&amp;MID(G285,MIN(FIND({0,1,2,3,4,5,6,7,8,9},G285&amp;1234567890)),ROW(INDIRECT("1:"&amp;LEN(G285)+1)))))</f>
        <v>5.4</v>
      </c>
    </row>
    <row r="286" spans="1:16" x14ac:dyDescent="0.2">
      <c r="A286" s="148" t="s">
        <v>237</v>
      </c>
      <c r="B286" s="5">
        <v>52</v>
      </c>
      <c r="C286" s="5">
        <v>4.3</v>
      </c>
      <c r="D286" s="5">
        <v>6</v>
      </c>
      <c r="E286" s="5" t="s">
        <v>523</v>
      </c>
      <c r="F286" s="5" t="s">
        <v>539</v>
      </c>
      <c r="G286" s="5" t="s">
        <v>522</v>
      </c>
      <c r="H286" s="5" t="s">
        <v>540</v>
      </c>
      <c r="I286" s="148" t="s">
        <v>191</v>
      </c>
      <c r="J286" s="5" t="s">
        <v>1118</v>
      </c>
      <c r="K286" s="5" t="s">
        <v>590</v>
      </c>
      <c r="M286" s="5" t="str">
        <f t="shared" ca="1" si="8"/>
        <v>I</v>
      </c>
      <c r="N286" s="5">
        <f ca="1">LOOKUP(99^99,--(0&amp;MID(C286,MIN(FIND({0,1,2,3,4,5,6,7,8,9},C286&amp;1234567890)),ROW(INDIRECT("1:"&amp;LEN(C286)+1)))))</f>
        <v>4.3</v>
      </c>
      <c r="O286" s="5" t="str">
        <f t="shared" si="9"/>
        <v>No data</v>
      </c>
      <c r="P286" s="5">
        <f ca="1">LOOKUP(99^99,--(0&amp;MID(G286,MIN(FIND({0,1,2,3,4,5,6,7,8,9},G286&amp;1234567890)),ROW(INDIRECT("1:"&amp;LEN(G286)+1)))))</f>
        <v>0</v>
      </c>
    </row>
    <row r="287" spans="1:16" x14ac:dyDescent="0.2">
      <c r="A287" s="148" t="s">
        <v>194</v>
      </c>
      <c r="B287" s="5">
        <v>52</v>
      </c>
      <c r="C287" s="5">
        <v>12.2</v>
      </c>
      <c r="D287" s="5">
        <v>6</v>
      </c>
      <c r="E287" s="5" t="s">
        <v>523</v>
      </c>
      <c r="F287" s="5" t="s">
        <v>563</v>
      </c>
      <c r="G287" s="5">
        <v>13</v>
      </c>
      <c r="H287" s="5" t="s">
        <v>522</v>
      </c>
      <c r="I287" s="148" t="s">
        <v>209</v>
      </c>
      <c r="J287" s="5" t="s">
        <v>1119</v>
      </c>
      <c r="K287" s="5" t="s">
        <v>1120</v>
      </c>
      <c r="M287" s="5" t="str">
        <f t="shared" ca="1" si="8"/>
        <v>II</v>
      </c>
      <c r="N287" s="5">
        <f ca="1">LOOKUP(99^99,--(0&amp;MID(C287,MIN(FIND({0,1,2,3,4,5,6,7,8,9},C287&amp;1234567890)),ROW(INDIRECT("1:"&amp;LEN(C287)+1)))))</f>
        <v>12.2</v>
      </c>
      <c r="O287" s="5">
        <f t="shared" ca="1" si="9"/>
        <v>13</v>
      </c>
      <c r="P287" s="5">
        <f ca="1">LOOKUP(99^99,--(0&amp;MID(G287,MIN(FIND({0,1,2,3,4,5,6,7,8,9},G287&amp;1234567890)),ROW(INDIRECT("1:"&amp;LEN(G287)+1)))))</f>
        <v>13</v>
      </c>
    </row>
    <row r="288" spans="1:16" x14ac:dyDescent="0.2">
      <c r="A288" s="148" t="s">
        <v>272</v>
      </c>
      <c r="B288" s="5">
        <v>52</v>
      </c>
      <c r="C288" s="5">
        <v>5.7</v>
      </c>
      <c r="D288" s="5">
        <v>9</v>
      </c>
      <c r="E288" s="5" t="s">
        <v>581</v>
      </c>
      <c r="F288" s="5" t="s">
        <v>533</v>
      </c>
      <c r="G288" s="5">
        <v>0.12</v>
      </c>
      <c r="H288" s="5" t="s">
        <v>1121</v>
      </c>
      <c r="I288" s="148" t="s">
        <v>224</v>
      </c>
      <c r="J288" s="5" t="s">
        <v>1122</v>
      </c>
      <c r="K288" s="5" t="s">
        <v>626</v>
      </c>
      <c r="M288" s="5" t="str">
        <f t="shared" si="8"/>
        <v>II</v>
      </c>
      <c r="N288" s="5">
        <f ca="1">LOOKUP(99^99,--(0&amp;MID(C288,MIN(FIND({0,1,2,3,4,5,6,7,8,9},C288&amp;1234567890)),ROW(INDIRECT("1:"&amp;LEN(C288)+1)))))</f>
        <v>5.7</v>
      </c>
      <c r="O288" s="5">
        <f t="shared" ca="1" si="9"/>
        <v>0.12</v>
      </c>
      <c r="P288" s="5">
        <f ca="1">LOOKUP(99^99,--(0&amp;MID(G288,MIN(FIND({0,1,2,3,4,5,6,7,8,9},G288&amp;1234567890)),ROW(INDIRECT("1:"&amp;LEN(G288)+1)))))</f>
        <v>0.12</v>
      </c>
    </row>
    <row r="289" spans="1:16" x14ac:dyDescent="0.2">
      <c r="A289" s="148" t="s">
        <v>247</v>
      </c>
      <c r="B289" s="5">
        <v>53</v>
      </c>
      <c r="C289" s="5">
        <v>3.2</v>
      </c>
      <c r="D289" s="5" t="s">
        <v>723</v>
      </c>
      <c r="E289" s="5" t="s">
        <v>523</v>
      </c>
      <c r="F289" s="5" t="s">
        <v>705</v>
      </c>
      <c r="G289" s="5" t="s">
        <v>522</v>
      </c>
      <c r="H289" s="5" t="s">
        <v>522</v>
      </c>
      <c r="I289" s="148" t="s">
        <v>317</v>
      </c>
      <c r="J289" s="5" t="s">
        <v>1123</v>
      </c>
      <c r="K289" s="5" t="s">
        <v>726</v>
      </c>
      <c r="M289" s="5" t="str">
        <f t="shared" ca="1" si="8"/>
        <v>II</v>
      </c>
      <c r="N289" s="5">
        <f ca="1">LOOKUP(99^99,--(0&amp;MID(C289,MIN(FIND({0,1,2,3,4,5,6,7,8,9},C289&amp;1234567890)),ROW(INDIRECT("1:"&amp;LEN(C289)+1)))))</f>
        <v>3.2</v>
      </c>
      <c r="O289" s="5" t="str">
        <f t="shared" si="9"/>
        <v>No data</v>
      </c>
      <c r="P289" s="5">
        <f ca="1">LOOKUP(99^99,--(0&amp;MID(G289,MIN(FIND({0,1,2,3,4,5,6,7,8,9},G289&amp;1234567890)),ROW(INDIRECT("1:"&amp;LEN(G289)+1)))))</f>
        <v>0</v>
      </c>
    </row>
    <row r="290" spans="1:16" x14ac:dyDescent="0.2">
      <c r="A290" s="148" t="s">
        <v>187</v>
      </c>
      <c r="B290" s="5">
        <v>53</v>
      </c>
      <c r="C290" s="5">
        <v>4.2</v>
      </c>
      <c r="D290" s="5">
        <v>6</v>
      </c>
      <c r="E290" s="5" t="s">
        <v>523</v>
      </c>
      <c r="F290" s="5" t="s">
        <v>539</v>
      </c>
      <c r="G290" s="5" t="s">
        <v>546</v>
      </c>
      <c r="H290" s="5" t="s">
        <v>1124</v>
      </c>
      <c r="I290" s="148" t="s">
        <v>224</v>
      </c>
      <c r="J290" s="5" t="s">
        <v>1125</v>
      </c>
      <c r="K290" s="5" t="s">
        <v>762</v>
      </c>
      <c r="M290" s="5" t="str">
        <f t="shared" ca="1" si="8"/>
        <v>I</v>
      </c>
      <c r="N290" s="5">
        <f ca="1">LOOKUP(99^99,--(0&amp;MID(C290,MIN(FIND({0,1,2,3,4,5,6,7,8,9},C290&amp;1234567890)),ROW(INDIRECT("1:"&amp;LEN(C290)+1)))))</f>
        <v>4.2</v>
      </c>
      <c r="O290" s="5">
        <f t="shared" ca="1" si="9"/>
        <v>0</v>
      </c>
      <c r="P290" s="5">
        <f ca="1">LOOKUP(99^99,--(0&amp;MID(G290,MIN(FIND({0,1,2,3,4,5,6,7,8,9},G290&amp;1234567890)),ROW(INDIRECT("1:"&amp;LEN(G290)+1)))))</f>
        <v>0</v>
      </c>
    </row>
    <row r="291" spans="1:16" x14ac:dyDescent="0.2">
      <c r="A291" s="148" t="s">
        <v>241</v>
      </c>
      <c r="B291" s="5">
        <v>53</v>
      </c>
      <c r="C291" s="5">
        <v>5.3</v>
      </c>
      <c r="D291" s="5">
        <v>6</v>
      </c>
      <c r="E291" s="5" t="s">
        <v>523</v>
      </c>
      <c r="F291" s="5" t="s">
        <v>603</v>
      </c>
      <c r="G291" s="5">
        <v>0.8</v>
      </c>
      <c r="H291" s="5" t="s">
        <v>582</v>
      </c>
      <c r="I291" s="148" t="s">
        <v>247</v>
      </c>
      <c r="J291" s="5" t="s">
        <v>1126</v>
      </c>
      <c r="K291" s="5" t="s">
        <v>574</v>
      </c>
      <c r="M291" s="5" t="str">
        <f t="shared" ca="1" si="8"/>
        <v>I</v>
      </c>
      <c r="N291" s="5">
        <f ca="1">LOOKUP(99^99,--(0&amp;MID(C291,MIN(FIND({0,1,2,3,4,5,6,7,8,9},C291&amp;1234567890)),ROW(INDIRECT("1:"&amp;LEN(C291)+1)))))</f>
        <v>5.3</v>
      </c>
      <c r="O291" s="5">
        <f t="shared" ca="1" si="9"/>
        <v>0.8</v>
      </c>
      <c r="P291" s="5">
        <f ca="1">LOOKUP(99^99,--(0&amp;MID(G291,MIN(FIND({0,1,2,3,4,5,6,7,8,9},G291&amp;1234567890)),ROW(INDIRECT("1:"&amp;LEN(G291)+1)))))</f>
        <v>0.8</v>
      </c>
    </row>
    <row r="292" spans="1:16" x14ac:dyDescent="0.2">
      <c r="A292" s="148" t="s">
        <v>273</v>
      </c>
      <c r="B292" s="5">
        <v>53</v>
      </c>
      <c r="C292" s="5">
        <v>5</v>
      </c>
      <c r="D292" s="5">
        <v>7</v>
      </c>
      <c r="E292" s="5" t="s">
        <v>523</v>
      </c>
      <c r="F292" s="5" t="s">
        <v>533</v>
      </c>
      <c r="G292" s="5" t="s">
        <v>546</v>
      </c>
      <c r="H292" s="5" t="s">
        <v>1127</v>
      </c>
      <c r="I292" s="148" t="s">
        <v>178</v>
      </c>
      <c r="J292" s="5" t="s">
        <v>1128</v>
      </c>
      <c r="K292" s="5" t="s">
        <v>665</v>
      </c>
      <c r="M292" s="5" t="str">
        <f t="shared" ca="1" si="8"/>
        <v>II</v>
      </c>
      <c r="N292" s="5">
        <f ca="1">LOOKUP(99^99,--(0&amp;MID(C292,MIN(FIND({0,1,2,3,4,5,6,7,8,9},C292&amp;1234567890)),ROW(INDIRECT("1:"&amp;LEN(C292)+1)))))</f>
        <v>5</v>
      </c>
      <c r="O292" s="5">
        <f t="shared" ca="1" si="9"/>
        <v>0</v>
      </c>
      <c r="P292" s="5">
        <f ca="1">LOOKUP(99^99,--(0&amp;MID(G292,MIN(FIND({0,1,2,3,4,5,6,7,8,9},G292&amp;1234567890)),ROW(INDIRECT("1:"&amp;LEN(G292)+1)))))</f>
        <v>0</v>
      </c>
    </row>
    <row r="293" spans="1:16" x14ac:dyDescent="0.2">
      <c r="A293" s="148" t="s">
        <v>223</v>
      </c>
      <c r="B293" s="5">
        <v>53</v>
      </c>
      <c r="C293" s="5">
        <v>6.7</v>
      </c>
      <c r="D293" s="5">
        <v>7</v>
      </c>
      <c r="E293" s="5" t="s">
        <v>523</v>
      </c>
      <c r="F293" s="5" t="s">
        <v>719</v>
      </c>
      <c r="G293" s="5" t="s">
        <v>522</v>
      </c>
      <c r="H293" s="5" t="s">
        <v>540</v>
      </c>
      <c r="I293" s="148" t="s">
        <v>201</v>
      </c>
      <c r="J293" s="5" t="s">
        <v>1129</v>
      </c>
      <c r="K293" s="5" t="s">
        <v>726</v>
      </c>
      <c r="M293" s="5" t="str">
        <f t="shared" ca="1" si="8"/>
        <v>II</v>
      </c>
      <c r="N293" s="5">
        <f ca="1">LOOKUP(99^99,--(0&amp;MID(C293,MIN(FIND({0,1,2,3,4,5,6,7,8,9},C293&amp;1234567890)),ROW(INDIRECT("1:"&amp;LEN(C293)+1)))))</f>
        <v>6.7</v>
      </c>
      <c r="O293" s="5" t="str">
        <f t="shared" si="9"/>
        <v>No data</v>
      </c>
      <c r="P293" s="5">
        <f ca="1">LOOKUP(99^99,--(0&amp;MID(G293,MIN(FIND({0,1,2,3,4,5,6,7,8,9},G293&amp;1234567890)),ROW(INDIRECT("1:"&amp;LEN(G293)+1)))))</f>
        <v>0</v>
      </c>
    </row>
    <row r="294" spans="1:16" x14ac:dyDescent="0.2">
      <c r="A294" s="148" t="s">
        <v>259</v>
      </c>
      <c r="B294" s="5">
        <v>53</v>
      </c>
      <c r="C294" s="5">
        <v>9.1</v>
      </c>
      <c r="D294" s="5">
        <v>8</v>
      </c>
      <c r="E294" s="5" t="s">
        <v>581</v>
      </c>
      <c r="F294" s="5" t="s">
        <v>888</v>
      </c>
      <c r="G294" s="5">
        <v>7</v>
      </c>
      <c r="H294" s="5" t="s">
        <v>1130</v>
      </c>
      <c r="I294" s="148" t="s">
        <v>224</v>
      </c>
      <c r="J294" s="5" t="s">
        <v>1131</v>
      </c>
      <c r="K294" s="5" t="s">
        <v>726</v>
      </c>
      <c r="M294" s="5" t="str">
        <f t="shared" si="8"/>
        <v>II</v>
      </c>
      <c r="N294" s="5">
        <f ca="1">LOOKUP(99^99,--(0&amp;MID(C294,MIN(FIND({0,1,2,3,4,5,6,7,8,9},C294&amp;1234567890)),ROW(INDIRECT("1:"&amp;LEN(C294)+1)))))</f>
        <v>9.1</v>
      </c>
      <c r="O294" s="5">
        <f t="shared" ca="1" si="9"/>
        <v>7</v>
      </c>
      <c r="P294" s="5">
        <f ca="1">LOOKUP(99^99,--(0&amp;MID(G294,MIN(FIND({0,1,2,3,4,5,6,7,8,9},G294&amp;1234567890)),ROW(INDIRECT("1:"&amp;LEN(G294)+1)))))</f>
        <v>7</v>
      </c>
    </row>
    <row r="295" spans="1:16" x14ac:dyDescent="0.2">
      <c r="A295" s="148" t="s">
        <v>207</v>
      </c>
      <c r="B295" s="5">
        <v>53</v>
      </c>
      <c r="C295" s="5">
        <v>12.89</v>
      </c>
      <c r="D295" s="5">
        <v>8</v>
      </c>
      <c r="E295" s="5" t="s">
        <v>523</v>
      </c>
      <c r="F295" s="5" t="s">
        <v>539</v>
      </c>
      <c r="G295" s="5" t="s">
        <v>546</v>
      </c>
      <c r="H295" s="5" t="s">
        <v>567</v>
      </c>
      <c r="I295" s="148" t="s">
        <v>178</v>
      </c>
      <c r="J295" s="5" t="s">
        <v>1132</v>
      </c>
      <c r="K295" s="5" t="s">
        <v>1133</v>
      </c>
      <c r="M295" s="5" t="str">
        <f t="shared" ca="1" si="8"/>
        <v>II</v>
      </c>
      <c r="N295" s="5">
        <f ca="1">LOOKUP(99^99,--(0&amp;MID(C295,MIN(FIND({0,1,2,3,4,5,6,7,8,9},C295&amp;1234567890)),ROW(INDIRECT("1:"&amp;LEN(C295)+1)))))</f>
        <v>12.89</v>
      </c>
      <c r="O295" s="5">
        <f t="shared" ca="1" si="9"/>
        <v>0</v>
      </c>
      <c r="P295" s="5">
        <f ca="1">LOOKUP(99^99,--(0&amp;MID(G295,MIN(FIND({0,1,2,3,4,5,6,7,8,9},G295&amp;1234567890)),ROW(INDIRECT("1:"&amp;LEN(G295)+1)))))</f>
        <v>0</v>
      </c>
    </row>
    <row r="296" spans="1:16" x14ac:dyDescent="0.2">
      <c r="A296" s="148" t="s">
        <v>191</v>
      </c>
      <c r="B296" s="5">
        <v>53</v>
      </c>
      <c r="C296" s="5">
        <v>7.5</v>
      </c>
      <c r="D296" s="5">
        <v>8</v>
      </c>
      <c r="E296" s="5" t="s">
        <v>523</v>
      </c>
      <c r="F296" s="5" t="s">
        <v>539</v>
      </c>
      <c r="G296" s="5" t="s">
        <v>546</v>
      </c>
      <c r="H296" s="5" t="s">
        <v>1134</v>
      </c>
      <c r="I296" s="148" t="s">
        <v>178</v>
      </c>
      <c r="J296" s="5" t="s">
        <v>1135</v>
      </c>
      <c r="K296" s="5" t="s">
        <v>574</v>
      </c>
      <c r="M296" s="5" t="str">
        <f t="shared" ca="1" si="8"/>
        <v>II</v>
      </c>
      <c r="N296" s="5">
        <f ca="1">LOOKUP(99^99,--(0&amp;MID(C296,MIN(FIND({0,1,2,3,4,5,6,7,8,9},C296&amp;1234567890)),ROW(INDIRECT("1:"&amp;LEN(C296)+1)))))</f>
        <v>7.5</v>
      </c>
      <c r="O296" s="5">
        <f t="shared" ca="1" si="9"/>
        <v>0</v>
      </c>
      <c r="P296" s="5">
        <f ca="1">LOOKUP(99^99,--(0&amp;MID(G296,MIN(FIND({0,1,2,3,4,5,6,7,8,9},G296&amp;1234567890)),ROW(INDIRECT("1:"&amp;LEN(G296)+1)))))</f>
        <v>0</v>
      </c>
    </row>
    <row r="297" spans="1:16" x14ac:dyDescent="0.2">
      <c r="A297" s="148" t="s">
        <v>248</v>
      </c>
      <c r="B297" s="5">
        <v>53</v>
      </c>
      <c r="C297" s="5">
        <v>11.6</v>
      </c>
      <c r="D297" s="5">
        <v>8</v>
      </c>
      <c r="E297" s="5" t="s">
        <v>660</v>
      </c>
      <c r="F297" s="5" t="s">
        <v>1136</v>
      </c>
      <c r="G297" s="5" t="s">
        <v>522</v>
      </c>
      <c r="H297" s="5" t="s">
        <v>522</v>
      </c>
      <c r="I297" s="148" t="s">
        <v>218</v>
      </c>
      <c r="J297" s="5" t="s">
        <v>1137</v>
      </c>
      <c r="K297" s="5" t="s">
        <v>762</v>
      </c>
      <c r="M297" s="5" t="str">
        <f t="shared" si="8"/>
        <v>III</v>
      </c>
      <c r="N297" s="5">
        <f ca="1">LOOKUP(99^99,--(0&amp;MID(C297,MIN(FIND({0,1,2,3,4,5,6,7,8,9},C297&amp;1234567890)),ROW(INDIRECT("1:"&amp;LEN(C297)+1)))))</f>
        <v>11.6</v>
      </c>
      <c r="O297" s="5" t="str">
        <f t="shared" si="9"/>
        <v>No data</v>
      </c>
      <c r="P297" s="5">
        <f ca="1">LOOKUP(99^99,--(0&amp;MID(G297,MIN(FIND({0,1,2,3,4,5,6,7,8,9},G297&amp;1234567890)),ROW(INDIRECT("1:"&amp;LEN(G297)+1)))))</f>
        <v>0</v>
      </c>
    </row>
    <row r="298" spans="1:16" x14ac:dyDescent="0.2">
      <c r="A298" s="148" t="s">
        <v>200</v>
      </c>
      <c r="B298" s="5">
        <v>53</v>
      </c>
      <c r="C298" s="5">
        <v>6.1</v>
      </c>
      <c r="D298" s="5">
        <v>6</v>
      </c>
      <c r="E298" s="5" t="s">
        <v>523</v>
      </c>
      <c r="F298" s="5" t="s">
        <v>539</v>
      </c>
      <c r="G298" s="5">
        <v>1</v>
      </c>
      <c r="H298" s="5" t="s">
        <v>1138</v>
      </c>
      <c r="I298" s="148" t="s">
        <v>247</v>
      </c>
      <c r="J298" s="5" t="s">
        <v>1139</v>
      </c>
      <c r="K298" s="5" t="s">
        <v>537</v>
      </c>
      <c r="M298" s="5" t="str">
        <f t="shared" ca="1" si="8"/>
        <v>I</v>
      </c>
      <c r="N298" s="5">
        <f ca="1">LOOKUP(99^99,--(0&amp;MID(C298,MIN(FIND({0,1,2,3,4,5,6,7,8,9},C298&amp;1234567890)),ROW(INDIRECT("1:"&amp;LEN(C298)+1)))))</f>
        <v>6.1</v>
      </c>
      <c r="O298" s="5">
        <f t="shared" ca="1" si="9"/>
        <v>1</v>
      </c>
      <c r="P298" s="5">
        <f ca="1">LOOKUP(99^99,--(0&amp;MID(G298,MIN(FIND({0,1,2,3,4,5,6,7,8,9},G298&amp;1234567890)),ROW(INDIRECT("1:"&amp;LEN(G298)+1)))))</f>
        <v>1</v>
      </c>
    </row>
    <row r="299" spans="1:16" x14ac:dyDescent="0.2">
      <c r="A299" s="148" t="s">
        <v>274</v>
      </c>
      <c r="B299" s="5">
        <v>53</v>
      </c>
      <c r="C299" s="5">
        <v>7.5</v>
      </c>
      <c r="D299" s="5">
        <v>6</v>
      </c>
      <c r="E299" s="5" t="s">
        <v>523</v>
      </c>
      <c r="F299" s="5" t="s">
        <v>533</v>
      </c>
      <c r="G299" s="5">
        <v>0.01</v>
      </c>
      <c r="H299" s="5" t="s">
        <v>1140</v>
      </c>
      <c r="I299" s="148" t="s">
        <v>228</v>
      </c>
      <c r="J299" s="5" t="s">
        <v>1141</v>
      </c>
      <c r="K299" s="5" t="s">
        <v>817</v>
      </c>
      <c r="M299" s="5" t="str">
        <f t="shared" ca="1" si="8"/>
        <v>I</v>
      </c>
      <c r="N299" s="5">
        <f ca="1">LOOKUP(99^99,--(0&amp;MID(C299,MIN(FIND({0,1,2,3,4,5,6,7,8,9},C299&amp;1234567890)),ROW(INDIRECT("1:"&amp;LEN(C299)+1)))))</f>
        <v>7.5</v>
      </c>
      <c r="O299" s="5">
        <f t="shared" ca="1" si="9"/>
        <v>0.01</v>
      </c>
      <c r="P299" s="5">
        <f ca="1">LOOKUP(99^99,--(0&amp;MID(G299,MIN(FIND({0,1,2,3,4,5,6,7,8,9},G299&amp;1234567890)),ROW(INDIRECT("1:"&amp;LEN(G299)+1)))))</f>
        <v>0.01</v>
      </c>
    </row>
    <row r="300" spans="1:16" x14ac:dyDescent="0.2">
      <c r="A300" s="148" t="s">
        <v>215</v>
      </c>
      <c r="B300" s="5">
        <v>53</v>
      </c>
      <c r="C300" s="5">
        <v>1.5</v>
      </c>
      <c r="D300" s="5">
        <v>6</v>
      </c>
      <c r="E300" s="5" t="s">
        <v>607</v>
      </c>
      <c r="F300" s="5" t="s">
        <v>539</v>
      </c>
      <c r="G300" s="5" t="s">
        <v>522</v>
      </c>
      <c r="H300" s="5" t="s">
        <v>1142</v>
      </c>
      <c r="I300" s="148" t="s">
        <v>202</v>
      </c>
      <c r="J300" s="5" t="s">
        <v>1143</v>
      </c>
      <c r="K300" s="5" t="s">
        <v>544</v>
      </c>
      <c r="M300" s="5" t="str">
        <f t="shared" ca="1" si="8"/>
        <v>I</v>
      </c>
      <c r="N300" s="5">
        <f ca="1">LOOKUP(99^99,--(0&amp;MID(C300,MIN(FIND({0,1,2,3,4,5,6,7,8,9},C300&amp;1234567890)),ROW(INDIRECT("1:"&amp;LEN(C300)+1)))))</f>
        <v>1.5</v>
      </c>
      <c r="O300" s="5" t="str">
        <f t="shared" si="9"/>
        <v>No data</v>
      </c>
      <c r="P300" s="5">
        <f ca="1">LOOKUP(99^99,--(0&amp;MID(G300,MIN(FIND({0,1,2,3,4,5,6,7,8,9},G300&amp;1234567890)),ROW(INDIRECT("1:"&amp;LEN(G300)+1)))))</f>
        <v>0</v>
      </c>
    </row>
    <row r="301" spans="1:16" x14ac:dyDescent="0.2">
      <c r="A301" s="148" t="s">
        <v>228</v>
      </c>
      <c r="B301" s="5">
        <v>53</v>
      </c>
      <c r="C301" s="5">
        <v>4.8</v>
      </c>
      <c r="D301" s="5">
        <v>7</v>
      </c>
      <c r="E301" s="5" t="s">
        <v>523</v>
      </c>
      <c r="F301" s="5" t="s">
        <v>1144</v>
      </c>
      <c r="G301" s="5" t="s">
        <v>522</v>
      </c>
      <c r="H301" s="5" t="s">
        <v>1145</v>
      </c>
      <c r="I301" s="148" t="s">
        <v>224</v>
      </c>
      <c r="J301" s="5" t="s">
        <v>1146</v>
      </c>
      <c r="K301" s="5" t="s">
        <v>556</v>
      </c>
      <c r="M301" s="5" t="str">
        <f t="shared" ca="1" si="8"/>
        <v>II</v>
      </c>
      <c r="N301" s="5">
        <f ca="1">LOOKUP(99^99,--(0&amp;MID(C301,MIN(FIND({0,1,2,3,4,5,6,7,8,9},C301&amp;1234567890)),ROW(INDIRECT("1:"&amp;LEN(C301)+1)))))</f>
        <v>4.8</v>
      </c>
      <c r="O301" s="5" t="str">
        <f t="shared" si="9"/>
        <v>No data</v>
      </c>
      <c r="P301" s="5">
        <f ca="1">LOOKUP(99^99,--(0&amp;MID(G301,MIN(FIND({0,1,2,3,4,5,6,7,8,9},G301&amp;1234567890)),ROW(INDIRECT("1:"&amp;LEN(G301)+1)))))</f>
        <v>0</v>
      </c>
    </row>
    <row r="302" spans="1:16" x14ac:dyDescent="0.2">
      <c r="A302" s="148" t="s">
        <v>181</v>
      </c>
      <c r="B302" s="5">
        <v>53</v>
      </c>
      <c r="C302" s="5">
        <v>4.41</v>
      </c>
      <c r="D302" s="5">
        <v>7</v>
      </c>
      <c r="E302" s="5" t="s">
        <v>523</v>
      </c>
      <c r="F302" s="5" t="s">
        <v>539</v>
      </c>
      <c r="G302" s="5" t="s">
        <v>546</v>
      </c>
      <c r="H302" s="5" t="s">
        <v>932</v>
      </c>
      <c r="I302" s="148" t="s">
        <v>224</v>
      </c>
      <c r="J302" s="5" t="s">
        <v>1147</v>
      </c>
      <c r="K302" s="5" t="s">
        <v>1148</v>
      </c>
      <c r="M302" s="5" t="str">
        <f t="shared" ca="1" si="8"/>
        <v>II</v>
      </c>
      <c r="N302" s="5">
        <f ca="1">LOOKUP(99^99,--(0&amp;MID(C302,MIN(FIND({0,1,2,3,4,5,6,7,8,9},C302&amp;1234567890)),ROW(INDIRECT("1:"&amp;LEN(C302)+1)))))</f>
        <v>4.41</v>
      </c>
      <c r="O302" s="5">
        <f t="shared" ca="1" si="9"/>
        <v>0</v>
      </c>
      <c r="P302" s="5">
        <f ca="1">LOOKUP(99^99,--(0&amp;MID(G302,MIN(FIND({0,1,2,3,4,5,6,7,8,9},G302&amp;1234567890)),ROW(INDIRECT("1:"&amp;LEN(G302)+1)))))</f>
        <v>0</v>
      </c>
    </row>
    <row r="303" spans="1:16" x14ac:dyDescent="0.2">
      <c r="A303" s="148" t="s">
        <v>175</v>
      </c>
      <c r="B303" s="5">
        <v>53</v>
      </c>
      <c r="C303" s="5">
        <v>9.5</v>
      </c>
      <c r="D303" s="5">
        <v>8</v>
      </c>
      <c r="E303" s="5" t="s">
        <v>523</v>
      </c>
      <c r="F303" s="5" t="s">
        <v>533</v>
      </c>
      <c r="G303" s="5">
        <v>0.4</v>
      </c>
      <c r="H303" s="5" t="s">
        <v>528</v>
      </c>
      <c r="I303" s="148" t="s">
        <v>217</v>
      </c>
      <c r="J303" s="5" t="s">
        <v>1149</v>
      </c>
      <c r="K303" s="5" t="s">
        <v>626</v>
      </c>
      <c r="M303" s="5" t="str">
        <f t="shared" ca="1" si="8"/>
        <v>II</v>
      </c>
      <c r="N303" s="5">
        <f ca="1">LOOKUP(99^99,--(0&amp;MID(C303,MIN(FIND({0,1,2,3,4,5,6,7,8,9},C303&amp;1234567890)),ROW(INDIRECT("1:"&amp;LEN(C303)+1)))))</f>
        <v>9.5</v>
      </c>
      <c r="O303" s="5">
        <f t="shared" ca="1" si="9"/>
        <v>0.4</v>
      </c>
      <c r="P303" s="5">
        <f ca="1">LOOKUP(99^99,--(0&amp;MID(G303,MIN(FIND({0,1,2,3,4,5,6,7,8,9},G303&amp;1234567890)),ROW(INDIRECT("1:"&amp;LEN(G303)+1)))))</f>
        <v>0.4</v>
      </c>
    </row>
    <row r="304" spans="1:16" x14ac:dyDescent="0.2">
      <c r="A304" s="148" t="s">
        <v>236</v>
      </c>
      <c r="B304" s="5">
        <v>53</v>
      </c>
      <c r="C304" s="5">
        <v>2.2000000000000002</v>
      </c>
      <c r="D304" s="5">
        <v>7</v>
      </c>
      <c r="E304" s="5" t="s">
        <v>523</v>
      </c>
      <c r="F304" s="5" t="s">
        <v>1150</v>
      </c>
      <c r="G304" s="5">
        <v>2.8</v>
      </c>
      <c r="H304" s="5" t="s">
        <v>1151</v>
      </c>
      <c r="I304" s="148" t="s">
        <v>224</v>
      </c>
      <c r="J304" s="5" t="s">
        <v>1152</v>
      </c>
      <c r="K304" s="5" t="s">
        <v>610</v>
      </c>
      <c r="M304" s="5" t="str">
        <f t="shared" ca="1" si="8"/>
        <v>II</v>
      </c>
      <c r="N304" s="5">
        <f ca="1">LOOKUP(99^99,--(0&amp;MID(C304,MIN(FIND({0,1,2,3,4,5,6,7,8,9},C304&amp;1234567890)),ROW(INDIRECT("1:"&amp;LEN(C304)+1)))))</f>
        <v>2.2000000000000002</v>
      </c>
      <c r="O304" s="5">
        <f t="shared" ca="1" si="9"/>
        <v>2.8</v>
      </c>
      <c r="P304" s="5">
        <f ca="1">LOOKUP(99^99,--(0&amp;MID(G304,MIN(FIND({0,1,2,3,4,5,6,7,8,9},G304&amp;1234567890)),ROW(INDIRECT("1:"&amp;LEN(G304)+1)))))</f>
        <v>2.8</v>
      </c>
    </row>
    <row r="305" spans="1:16" x14ac:dyDescent="0.2">
      <c r="A305" s="148" t="s">
        <v>262</v>
      </c>
      <c r="B305" s="5">
        <v>53</v>
      </c>
      <c r="C305" s="5">
        <v>2.5</v>
      </c>
      <c r="D305" s="5">
        <v>7</v>
      </c>
      <c r="E305" s="5" t="s">
        <v>607</v>
      </c>
      <c r="F305" s="5" t="s">
        <v>539</v>
      </c>
      <c r="G305" s="5" t="s">
        <v>522</v>
      </c>
      <c r="H305" s="5" t="s">
        <v>522</v>
      </c>
      <c r="I305" s="148" t="s">
        <v>262</v>
      </c>
      <c r="J305" s="5" t="s">
        <v>1153</v>
      </c>
      <c r="K305" s="5" t="s">
        <v>949</v>
      </c>
      <c r="M305" s="5" t="str">
        <f t="shared" ca="1" si="8"/>
        <v>II</v>
      </c>
      <c r="N305" s="5">
        <f ca="1">LOOKUP(99^99,--(0&amp;MID(C305,MIN(FIND({0,1,2,3,4,5,6,7,8,9},C305&amp;1234567890)),ROW(INDIRECT("1:"&amp;LEN(C305)+1)))))</f>
        <v>2.5</v>
      </c>
      <c r="O305" s="5" t="str">
        <f t="shared" si="9"/>
        <v>No data</v>
      </c>
      <c r="P305" s="5">
        <f ca="1">LOOKUP(99^99,--(0&amp;MID(G305,MIN(FIND({0,1,2,3,4,5,6,7,8,9},G305&amp;1234567890)),ROW(INDIRECT("1:"&amp;LEN(G305)+1)))))</f>
        <v>0</v>
      </c>
    </row>
    <row r="306" spans="1:16" x14ac:dyDescent="0.2">
      <c r="A306" s="148" t="s">
        <v>254</v>
      </c>
      <c r="B306" s="5">
        <v>53</v>
      </c>
      <c r="C306" s="5">
        <v>3.1</v>
      </c>
      <c r="D306" s="5">
        <v>6</v>
      </c>
      <c r="E306" s="5" t="s">
        <v>523</v>
      </c>
      <c r="F306" s="5" t="s">
        <v>539</v>
      </c>
      <c r="G306" s="5" t="s">
        <v>546</v>
      </c>
      <c r="H306" s="5" t="s">
        <v>1154</v>
      </c>
      <c r="I306" s="148" t="s">
        <v>173</v>
      </c>
      <c r="J306" s="5" t="s">
        <v>1155</v>
      </c>
      <c r="K306" s="5" t="s">
        <v>549</v>
      </c>
      <c r="M306" s="5" t="str">
        <f t="shared" ca="1" si="8"/>
        <v>I</v>
      </c>
      <c r="N306" s="5">
        <f ca="1">LOOKUP(99^99,--(0&amp;MID(C306,MIN(FIND({0,1,2,3,4,5,6,7,8,9},C306&amp;1234567890)),ROW(INDIRECT("1:"&amp;LEN(C306)+1)))))</f>
        <v>3.1</v>
      </c>
      <c r="O306" s="5">
        <f t="shared" ca="1" si="9"/>
        <v>0</v>
      </c>
      <c r="P306" s="5">
        <f ca="1">LOOKUP(99^99,--(0&amp;MID(G306,MIN(FIND({0,1,2,3,4,5,6,7,8,9},G306&amp;1234567890)),ROW(INDIRECT("1:"&amp;LEN(G306)+1)))))</f>
        <v>0</v>
      </c>
    </row>
    <row r="307" spans="1:16" x14ac:dyDescent="0.2">
      <c r="A307" s="148" t="s">
        <v>244</v>
      </c>
      <c r="B307" s="5">
        <v>53</v>
      </c>
      <c r="C307" s="5">
        <v>4.9000000000000004</v>
      </c>
      <c r="D307" s="5">
        <v>7</v>
      </c>
      <c r="E307" s="5" t="s">
        <v>607</v>
      </c>
      <c r="F307" s="5" t="s">
        <v>539</v>
      </c>
      <c r="G307" s="5" t="s">
        <v>546</v>
      </c>
      <c r="H307" s="5" t="s">
        <v>1156</v>
      </c>
      <c r="I307" s="148" t="s">
        <v>228</v>
      </c>
      <c r="J307" s="5" t="s">
        <v>1157</v>
      </c>
      <c r="K307" s="5" t="s">
        <v>553</v>
      </c>
      <c r="M307" s="5" t="str">
        <f t="shared" ca="1" si="8"/>
        <v>II</v>
      </c>
      <c r="N307" s="5">
        <f ca="1">LOOKUP(99^99,--(0&amp;MID(C307,MIN(FIND({0,1,2,3,4,5,6,7,8,9},C307&amp;1234567890)),ROW(INDIRECT("1:"&amp;LEN(C307)+1)))))</f>
        <v>4.9000000000000004</v>
      </c>
      <c r="O307" s="5">
        <f t="shared" ca="1" si="9"/>
        <v>0</v>
      </c>
      <c r="P307" s="5">
        <f ca="1">LOOKUP(99^99,--(0&amp;MID(G307,MIN(FIND({0,1,2,3,4,5,6,7,8,9},G307&amp;1234567890)),ROW(INDIRECT("1:"&amp;LEN(G307)+1)))))</f>
        <v>0</v>
      </c>
    </row>
    <row r="308" spans="1:16" x14ac:dyDescent="0.2">
      <c r="A308" s="148" t="s">
        <v>182</v>
      </c>
      <c r="B308" s="5">
        <v>53</v>
      </c>
      <c r="C308" s="5">
        <v>6</v>
      </c>
      <c r="D308" s="5">
        <v>6</v>
      </c>
      <c r="E308" s="5" t="s">
        <v>523</v>
      </c>
      <c r="F308" s="5" t="s">
        <v>646</v>
      </c>
      <c r="G308" s="5">
        <v>0.75</v>
      </c>
      <c r="H308" s="5" t="s">
        <v>1158</v>
      </c>
      <c r="I308" s="148" t="s">
        <v>222</v>
      </c>
      <c r="J308" s="5" t="s">
        <v>1159</v>
      </c>
      <c r="K308" s="5" t="s">
        <v>615</v>
      </c>
      <c r="M308" s="5" t="str">
        <f t="shared" ca="1" si="8"/>
        <v>I</v>
      </c>
      <c r="N308" s="5">
        <f ca="1">LOOKUP(99^99,--(0&amp;MID(C308,MIN(FIND({0,1,2,3,4,5,6,7,8,9},C308&amp;1234567890)),ROW(INDIRECT("1:"&amp;LEN(C308)+1)))))</f>
        <v>6</v>
      </c>
      <c r="O308" s="5">
        <f t="shared" ca="1" si="9"/>
        <v>0.75</v>
      </c>
      <c r="P308" s="5">
        <f ca="1">LOOKUP(99^99,--(0&amp;MID(G308,MIN(FIND({0,1,2,3,4,5,6,7,8,9},G308&amp;1234567890)),ROW(INDIRECT("1:"&amp;LEN(G308)+1)))))</f>
        <v>0.75</v>
      </c>
    </row>
    <row r="309" spans="1:16" x14ac:dyDescent="0.2">
      <c r="A309" s="148" t="s">
        <v>244</v>
      </c>
      <c r="B309" s="5">
        <v>53</v>
      </c>
      <c r="C309" s="5">
        <v>4.5999999999999996</v>
      </c>
      <c r="D309" s="5">
        <v>6</v>
      </c>
      <c r="E309" s="5" t="s">
        <v>607</v>
      </c>
      <c r="F309" s="5" t="s">
        <v>539</v>
      </c>
      <c r="G309" s="5" t="s">
        <v>546</v>
      </c>
      <c r="H309" s="5" t="s">
        <v>1160</v>
      </c>
      <c r="I309" s="148" t="s">
        <v>173</v>
      </c>
      <c r="J309" s="5" t="s">
        <v>1098</v>
      </c>
      <c r="K309" s="5" t="s">
        <v>794</v>
      </c>
      <c r="M309" s="5" t="str">
        <f t="shared" ca="1" si="8"/>
        <v>I</v>
      </c>
      <c r="N309" s="5">
        <f ca="1">LOOKUP(99^99,--(0&amp;MID(C309,MIN(FIND({0,1,2,3,4,5,6,7,8,9},C309&amp;1234567890)),ROW(INDIRECT("1:"&amp;LEN(C309)+1)))))</f>
        <v>4.5999999999999996</v>
      </c>
      <c r="O309" s="5">
        <f t="shared" ca="1" si="9"/>
        <v>0</v>
      </c>
      <c r="P309" s="5">
        <f ca="1">LOOKUP(99^99,--(0&amp;MID(G309,MIN(FIND({0,1,2,3,4,5,6,7,8,9},G309&amp;1234567890)),ROW(INDIRECT("1:"&amp;LEN(G309)+1)))))</f>
        <v>0</v>
      </c>
    </row>
    <row r="310" spans="1:16" x14ac:dyDescent="0.2">
      <c r="A310" s="148" t="s">
        <v>181</v>
      </c>
      <c r="B310" s="5">
        <v>53</v>
      </c>
      <c r="C310" s="5">
        <v>4.5999999999999996</v>
      </c>
      <c r="D310" s="5">
        <v>9</v>
      </c>
      <c r="E310" s="5" t="s">
        <v>523</v>
      </c>
      <c r="F310" s="5" t="s">
        <v>945</v>
      </c>
      <c r="G310" s="5" t="s">
        <v>522</v>
      </c>
      <c r="H310" s="5" t="s">
        <v>540</v>
      </c>
      <c r="I310" s="148" t="s">
        <v>183</v>
      </c>
      <c r="J310" s="5" t="s">
        <v>1161</v>
      </c>
      <c r="K310" s="5" t="s">
        <v>544</v>
      </c>
      <c r="M310" s="5" t="str">
        <f t="shared" ca="1" si="8"/>
        <v>II</v>
      </c>
      <c r="N310" s="5">
        <f ca="1">LOOKUP(99^99,--(0&amp;MID(C310,MIN(FIND({0,1,2,3,4,5,6,7,8,9},C310&amp;1234567890)),ROW(INDIRECT("1:"&amp;LEN(C310)+1)))))</f>
        <v>4.5999999999999996</v>
      </c>
      <c r="O310" s="5" t="str">
        <f t="shared" si="9"/>
        <v>No data</v>
      </c>
      <c r="P310" s="5">
        <f ca="1">LOOKUP(99^99,--(0&amp;MID(G310,MIN(FIND({0,1,2,3,4,5,6,7,8,9},G310&amp;1234567890)),ROW(INDIRECT("1:"&amp;LEN(G310)+1)))))</f>
        <v>0</v>
      </c>
    </row>
    <row r="311" spans="1:16" x14ac:dyDescent="0.2">
      <c r="A311" s="148" t="s">
        <v>185</v>
      </c>
      <c r="B311" s="5">
        <v>53</v>
      </c>
      <c r="C311" s="5">
        <v>29</v>
      </c>
      <c r="D311" s="5">
        <v>7</v>
      </c>
      <c r="E311" s="5" t="s">
        <v>523</v>
      </c>
      <c r="F311" s="5" t="s">
        <v>945</v>
      </c>
      <c r="G311" s="5">
        <v>0.18</v>
      </c>
      <c r="H311" s="5" t="s">
        <v>1162</v>
      </c>
      <c r="I311" s="148" t="s">
        <v>218</v>
      </c>
      <c r="J311" s="5" t="s">
        <v>1163</v>
      </c>
      <c r="K311" s="5" t="s">
        <v>1164</v>
      </c>
      <c r="M311" s="5" t="str">
        <f t="shared" ca="1" si="8"/>
        <v>II</v>
      </c>
      <c r="N311" s="5">
        <f ca="1">LOOKUP(99^99,--(0&amp;MID(C311,MIN(FIND({0,1,2,3,4,5,6,7,8,9},C311&amp;1234567890)),ROW(INDIRECT("1:"&amp;LEN(C311)+1)))))</f>
        <v>29</v>
      </c>
      <c r="O311" s="5">
        <f t="shared" ca="1" si="9"/>
        <v>0.18</v>
      </c>
      <c r="P311" s="5">
        <f ca="1">LOOKUP(99^99,--(0&amp;MID(G311,MIN(FIND({0,1,2,3,4,5,6,7,8,9},G311&amp;1234567890)),ROW(INDIRECT("1:"&amp;LEN(G311)+1)))))</f>
        <v>0.18</v>
      </c>
    </row>
    <row r="312" spans="1:16" x14ac:dyDescent="0.2">
      <c r="A312" s="148" t="s">
        <v>230</v>
      </c>
      <c r="B312" s="5">
        <v>53</v>
      </c>
      <c r="C312" s="5">
        <v>6.7</v>
      </c>
      <c r="D312" s="5">
        <v>6</v>
      </c>
      <c r="E312" s="5" t="s">
        <v>523</v>
      </c>
      <c r="F312" s="5" t="s">
        <v>603</v>
      </c>
      <c r="G312" s="5">
        <v>0.7</v>
      </c>
      <c r="H312" s="5" t="s">
        <v>1165</v>
      </c>
      <c r="I312" s="148" t="s">
        <v>224</v>
      </c>
      <c r="J312" s="5" t="s">
        <v>1166</v>
      </c>
      <c r="K312" s="5" t="s">
        <v>610</v>
      </c>
      <c r="M312" s="5" t="str">
        <f t="shared" ca="1" si="8"/>
        <v>I</v>
      </c>
      <c r="N312" s="5">
        <f ca="1">LOOKUP(99^99,--(0&amp;MID(C312,MIN(FIND({0,1,2,3,4,5,6,7,8,9},C312&amp;1234567890)),ROW(INDIRECT("1:"&amp;LEN(C312)+1)))))</f>
        <v>6.7</v>
      </c>
      <c r="O312" s="5">
        <f t="shared" ca="1" si="9"/>
        <v>0.7</v>
      </c>
      <c r="P312" s="5">
        <f ca="1">LOOKUP(99^99,--(0&amp;MID(G312,MIN(FIND({0,1,2,3,4,5,6,7,8,9},G312&amp;1234567890)),ROW(INDIRECT("1:"&amp;LEN(G312)+1)))))</f>
        <v>0.7</v>
      </c>
    </row>
    <row r="313" spans="1:16" x14ac:dyDescent="0.2">
      <c r="A313" s="148" t="s">
        <v>249</v>
      </c>
      <c r="B313" s="5">
        <v>53</v>
      </c>
      <c r="C313" s="5">
        <v>3.4</v>
      </c>
      <c r="D313" s="5">
        <v>6</v>
      </c>
      <c r="E313" s="5" t="s">
        <v>523</v>
      </c>
      <c r="F313" s="5" t="s">
        <v>539</v>
      </c>
      <c r="G313" s="5" t="s">
        <v>522</v>
      </c>
      <c r="H313" s="5" t="s">
        <v>540</v>
      </c>
      <c r="I313" s="148" t="s">
        <v>230</v>
      </c>
      <c r="J313" s="5" t="s">
        <v>1167</v>
      </c>
      <c r="K313" s="5" t="s">
        <v>544</v>
      </c>
      <c r="M313" s="5" t="str">
        <f t="shared" ca="1" si="8"/>
        <v>I</v>
      </c>
      <c r="N313" s="5">
        <f ca="1">LOOKUP(99^99,--(0&amp;MID(C313,MIN(FIND({0,1,2,3,4,5,6,7,8,9},C313&amp;1234567890)),ROW(INDIRECT("1:"&amp;LEN(C313)+1)))))</f>
        <v>3.4</v>
      </c>
      <c r="O313" s="5" t="str">
        <f t="shared" si="9"/>
        <v>No data</v>
      </c>
      <c r="P313" s="5">
        <f ca="1">LOOKUP(99^99,--(0&amp;MID(G313,MIN(FIND({0,1,2,3,4,5,6,7,8,9},G313&amp;1234567890)),ROW(INDIRECT("1:"&amp;LEN(G313)+1)))))</f>
        <v>0</v>
      </c>
    </row>
    <row r="314" spans="1:16" x14ac:dyDescent="0.2">
      <c r="A314" s="148" t="s">
        <v>227</v>
      </c>
      <c r="B314" s="5">
        <v>53</v>
      </c>
      <c r="C314" s="5">
        <v>2.4700000000000002</v>
      </c>
      <c r="D314" s="5">
        <v>6</v>
      </c>
      <c r="E314" s="5" t="s">
        <v>523</v>
      </c>
      <c r="F314" s="5" t="s">
        <v>539</v>
      </c>
      <c r="G314" s="5" t="s">
        <v>546</v>
      </c>
      <c r="H314" s="5" t="s">
        <v>1168</v>
      </c>
      <c r="I314" s="148" t="s">
        <v>247</v>
      </c>
      <c r="J314" s="5" t="s">
        <v>1169</v>
      </c>
      <c r="K314" s="5" t="s">
        <v>549</v>
      </c>
      <c r="M314" s="5" t="str">
        <f t="shared" ca="1" si="8"/>
        <v>I</v>
      </c>
      <c r="N314" s="5">
        <f ca="1">LOOKUP(99^99,--(0&amp;MID(C314,MIN(FIND({0,1,2,3,4,5,6,7,8,9},C314&amp;1234567890)),ROW(INDIRECT("1:"&amp;LEN(C314)+1)))))</f>
        <v>2.4700000000000002</v>
      </c>
      <c r="O314" s="5">
        <f t="shared" ca="1" si="9"/>
        <v>0</v>
      </c>
      <c r="P314" s="5">
        <f ca="1">LOOKUP(99^99,--(0&amp;MID(G314,MIN(FIND({0,1,2,3,4,5,6,7,8,9},G314&amp;1234567890)),ROW(INDIRECT("1:"&amp;LEN(G314)+1)))))</f>
        <v>0</v>
      </c>
    </row>
    <row r="315" spans="1:16" x14ac:dyDescent="0.2">
      <c r="A315" s="148" t="s">
        <v>260</v>
      </c>
      <c r="B315" s="5">
        <v>53</v>
      </c>
      <c r="C315" s="5">
        <v>4.9000000000000004</v>
      </c>
      <c r="D315" s="5">
        <v>6</v>
      </c>
      <c r="E315" s="5" t="s">
        <v>607</v>
      </c>
      <c r="F315" s="5" t="s">
        <v>539</v>
      </c>
      <c r="G315" s="5" t="s">
        <v>638</v>
      </c>
      <c r="H315" s="5" t="s">
        <v>1170</v>
      </c>
      <c r="I315" s="148" t="s">
        <v>178</v>
      </c>
      <c r="J315" s="5" t="s">
        <v>1171</v>
      </c>
      <c r="K315" s="5" t="s">
        <v>626</v>
      </c>
      <c r="M315" s="5" t="str">
        <f t="shared" ca="1" si="8"/>
        <v>I</v>
      </c>
      <c r="N315" s="5">
        <f ca="1">LOOKUP(99^99,--(0&amp;MID(C315,MIN(FIND({0,1,2,3,4,5,6,7,8,9},C315&amp;1234567890)),ROW(INDIRECT("1:"&amp;LEN(C315)+1)))))</f>
        <v>4.9000000000000004</v>
      </c>
      <c r="O315" s="5">
        <f t="shared" ca="1" si="9"/>
        <v>0.01</v>
      </c>
      <c r="P315" s="5">
        <f ca="1">LOOKUP(99^99,--(0&amp;MID(G315,MIN(FIND({0,1,2,3,4,5,6,7,8,9},G315&amp;1234567890)),ROW(INDIRECT("1:"&amp;LEN(G315)+1)))))</f>
        <v>0.01</v>
      </c>
    </row>
    <row r="316" spans="1:16" x14ac:dyDescent="0.2">
      <c r="A316" s="148" t="s">
        <v>238</v>
      </c>
      <c r="B316" s="5">
        <v>53</v>
      </c>
      <c r="C316" s="5">
        <v>6.06</v>
      </c>
      <c r="D316" s="5">
        <v>6</v>
      </c>
      <c r="E316" s="5" t="s">
        <v>607</v>
      </c>
      <c r="F316" s="5" t="s">
        <v>533</v>
      </c>
      <c r="G316" s="5" t="s">
        <v>546</v>
      </c>
      <c r="H316" s="5" t="s">
        <v>1172</v>
      </c>
      <c r="I316" s="148" t="s">
        <v>262</v>
      </c>
      <c r="J316" s="5" t="s">
        <v>1173</v>
      </c>
      <c r="K316" s="5" t="s">
        <v>615</v>
      </c>
      <c r="M316" s="5" t="str">
        <f t="shared" ca="1" si="8"/>
        <v>I</v>
      </c>
      <c r="N316" s="5">
        <f ca="1">LOOKUP(99^99,--(0&amp;MID(C316,MIN(FIND({0,1,2,3,4,5,6,7,8,9},C316&amp;1234567890)),ROW(INDIRECT("1:"&amp;LEN(C316)+1)))))</f>
        <v>6.06</v>
      </c>
      <c r="O316" s="5">
        <f t="shared" ca="1" si="9"/>
        <v>0</v>
      </c>
      <c r="P316" s="5">
        <f ca="1">LOOKUP(99^99,--(0&amp;MID(G316,MIN(FIND({0,1,2,3,4,5,6,7,8,9},G316&amp;1234567890)),ROW(INDIRECT("1:"&amp;LEN(G316)+1)))))</f>
        <v>0</v>
      </c>
    </row>
    <row r="317" spans="1:16" x14ac:dyDescent="0.2">
      <c r="A317" s="148" t="s">
        <v>275</v>
      </c>
      <c r="B317" s="5">
        <v>53</v>
      </c>
      <c r="C317" s="5">
        <v>32</v>
      </c>
      <c r="D317" s="5">
        <v>6</v>
      </c>
      <c r="E317" s="5" t="s">
        <v>523</v>
      </c>
      <c r="F317" s="5" t="s">
        <v>719</v>
      </c>
      <c r="G317" s="5">
        <v>5.2</v>
      </c>
      <c r="H317" s="5" t="s">
        <v>1174</v>
      </c>
      <c r="I317" s="148" t="s">
        <v>224</v>
      </c>
      <c r="J317" s="5" t="s">
        <v>1175</v>
      </c>
      <c r="K317" s="5" t="s">
        <v>663</v>
      </c>
      <c r="M317" s="5" t="str">
        <f t="shared" ca="1" si="8"/>
        <v>II</v>
      </c>
      <c r="N317" s="5">
        <f ca="1">LOOKUP(99^99,--(0&amp;MID(C317,MIN(FIND({0,1,2,3,4,5,6,7,8,9},C317&amp;1234567890)),ROW(INDIRECT("1:"&amp;LEN(C317)+1)))))</f>
        <v>32</v>
      </c>
      <c r="O317" s="5">
        <f t="shared" ca="1" si="9"/>
        <v>5.2</v>
      </c>
      <c r="P317" s="5">
        <f ca="1">LOOKUP(99^99,--(0&amp;MID(G317,MIN(FIND({0,1,2,3,4,5,6,7,8,9},G317&amp;1234567890)),ROW(INDIRECT("1:"&amp;LEN(G317)+1)))))</f>
        <v>5.2</v>
      </c>
    </row>
    <row r="318" spans="1:16" x14ac:dyDescent="0.2">
      <c r="A318" s="148" t="s">
        <v>187</v>
      </c>
      <c r="B318" s="5">
        <v>53</v>
      </c>
      <c r="C318" s="5">
        <v>6.2</v>
      </c>
      <c r="D318" s="5">
        <v>6</v>
      </c>
      <c r="E318" s="5" t="s">
        <v>523</v>
      </c>
      <c r="F318" s="5" t="s">
        <v>539</v>
      </c>
      <c r="G318" s="5" t="s">
        <v>527</v>
      </c>
      <c r="H318" s="5" t="s">
        <v>1176</v>
      </c>
      <c r="I318" s="148" t="s">
        <v>262</v>
      </c>
      <c r="J318" s="5" t="s">
        <v>1177</v>
      </c>
      <c r="K318" s="5" t="s">
        <v>714</v>
      </c>
      <c r="M318" s="5" t="str">
        <f t="shared" ca="1" si="8"/>
        <v>I</v>
      </c>
      <c r="N318" s="5">
        <f ca="1">LOOKUP(99^99,--(0&amp;MID(C318,MIN(FIND({0,1,2,3,4,5,6,7,8,9},C318&amp;1234567890)),ROW(INDIRECT("1:"&amp;LEN(C318)+1)))))</f>
        <v>6.2</v>
      </c>
      <c r="O318" s="5" t="str">
        <f t="shared" ca="1" si="9"/>
        <v>no data</v>
      </c>
      <c r="P318" s="5">
        <f ca="1">LOOKUP(99^99,--(0&amp;MID(G318,MIN(FIND({0,1,2,3,4,5,6,7,8,9},G318&amp;1234567890)),ROW(INDIRECT("1:"&amp;LEN(G318)+1)))))</f>
        <v>0</v>
      </c>
    </row>
    <row r="319" spans="1:16" x14ac:dyDescent="0.2">
      <c r="A319" s="148" t="s">
        <v>177</v>
      </c>
      <c r="B319" s="5">
        <v>53</v>
      </c>
      <c r="C319" s="5">
        <v>4.7</v>
      </c>
      <c r="D319" s="5">
        <v>7</v>
      </c>
      <c r="E319" s="5" t="s">
        <v>523</v>
      </c>
      <c r="F319" s="5" t="s">
        <v>719</v>
      </c>
      <c r="G319" s="5">
        <v>1.9</v>
      </c>
      <c r="H319" s="5" t="s">
        <v>1178</v>
      </c>
      <c r="I319" s="148" t="s">
        <v>218</v>
      </c>
      <c r="J319" s="5" t="s">
        <v>1179</v>
      </c>
      <c r="K319" s="5" t="s">
        <v>626</v>
      </c>
      <c r="M319" s="5" t="str">
        <f t="shared" ca="1" si="8"/>
        <v>II</v>
      </c>
      <c r="N319" s="5">
        <f ca="1">LOOKUP(99^99,--(0&amp;MID(C319,MIN(FIND({0,1,2,3,4,5,6,7,8,9},C319&amp;1234567890)),ROW(INDIRECT("1:"&amp;LEN(C319)+1)))))</f>
        <v>4.7</v>
      </c>
      <c r="O319" s="5">
        <f t="shared" ca="1" si="9"/>
        <v>1.9</v>
      </c>
      <c r="P319" s="5">
        <f ca="1">LOOKUP(99^99,--(0&amp;MID(G319,MIN(FIND({0,1,2,3,4,5,6,7,8,9},G319&amp;1234567890)),ROW(INDIRECT("1:"&amp;LEN(G319)+1)))))</f>
        <v>1.9</v>
      </c>
    </row>
    <row r="320" spans="1:16" x14ac:dyDescent="0.2">
      <c r="A320" s="148" t="s">
        <v>181</v>
      </c>
      <c r="B320" s="5">
        <v>53</v>
      </c>
      <c r="C320" s="5">
        <v>16</v>
      </c>
      <c r="D320" s="5">
        <v>6</v>
      </c>
      <c r="E320" s="5" t="s">
        <v>523</v>
      </c>
      <c r="F320" s="5" t="s">
        <v>533</v>
      </c>
      <c r="G320" s="5" t="s">
        <v>522</v>
      </c>
      <c r="H320" s="5" t="s">
        <v>540</v>
      </c>
      <c r="I320" s="148" t="s">
        <v>183</v>
      </c>
      <c r="J320" s="5" t="s">
        <v>1180</v>
      </c>
      <c r="K320" s="5" t="s">
        <v>615</v>
      </c>
      <c r="M320" s="5" t="str">
        <f t="shared" ca="1" si="8"/>
        <v>II</v>
      </c>
      <c r="N320" s="5">
        <f ca="1">LOOKUP(99^99,--(0&amp;MID(C320,MIN(FIND({0,1,2,3,4,5,6,7,8,9},C320&amp;1234567890)),ROW(INDIRECT("1:"&amp;LEN(C320)+1)))))</f>
        <v>16</v>
      </c>
      <c r="O320" s="5" t="str">
        <f t="shared" si="9"/>
        <v>No data</v>
      </c>
      <c r="P320" s="5">
        <f ca="1">LOOKUP(99^99,--(0&amp;MID(G320,MIN(FIND({0,1,2,3,4,5,6,7,8,9},G320&amp;1234567890)),ROW(INDIRECT("1:"&amp;LEN(G320)+1)))))</f>
        <v>0</v>
      </c>
    </row>
    <row r="321" spans="1:16" x14ac:dyDescent="0.2">
      <c r="A321" s="148" t="s">
        <v>236</v>
      </c>
      <c r="B321" s="5">
        <v>53</v>
      </c>
      <c r="C321" s="5">
        <v>6.6</v>
      </c>
      <c r="D321" s="5">
        <v>7</v>
      </c>
      <c r="E321" s="5" t="s">
        <v>523</v>
      </c>
      <c r="F321" s="5" t="s">
        <v>539</v>
      </c>
      <c r="G321" s="5" t="s">
        <v>522</v>
      </c>
      <c r="H321" s="5" t="s">
        <v>540</v>
      </c>
      <c r="I321" s="148" t="s">
        <v>191</v>
      </c>
      <c r="J321" s="5" t="s">
        <v>1181</v>
      </c>
      <c r="K321" s="5" t="s">
        <v>544</v>
      </c>
      <c r="M321" s="5" t="str">
        <f t="shared" ca="1" si="8"/>
        <v>II</v>
      </c>
      <c r="N321" s="5">
        <f ca="1">LOOKUP(99^99,--(0&amp;MID(C321,MIN(FIND({0,1,2,3,4,5,6,7,8,9},C321&amp;1234567890)),ROW(INDIRECT("1:"&amp;LEN(C321)+1)))))</f>
        <v>6.6</v>
      </c>
      <c r="O321" s="5" t="str">
        <f t="shared" si="9"/>
        <v>No data</v>
      </c>
      <c r="P321" s="5">
        <f ca="1">LOOKUP(99^99,--(0&amp;MID(G321,MIN(FIND({0,1,2,3,4,5,6,7,8,9},G321&amp;1234567890)),ROW(INDIRECT("1:"&amp;LEN(G321)+1)))))</f>
        <v>0</v>
      </c>
    </row>
    <row r="322" spans="1:16" x14ac:dyDescent="0.2">
      <c r="A322" s="148" t="s">
        <v>217</v>
      </c>
      <c r="B322" s="5">
        <v>53</v>
      </c>
      <c r="C322" s="5">
        <v>2.69</v>
      </c>
      <c r="D322" s="5">
        <v>6</v>
      </c>
      <c r="E322" s="5" t="s">
        <v>523</v>
      </c>
      <c r="F322" s="5" t="s">
        <v>539</v>
      </c>
      <c r="G322" s="5" t="s">
        <v>522</v>
      </c>
      <c r="H322" s="5" t="s">
        <v>522</v>
      </c>
      <c r="I322" s="148" t="s">
        <v>262</v>
      </c>
      <c r="J322" s="5" t="s">
        <v>1182</v>
      </c>
      <c r="K322" s="5" t="s">
        <v>645</v>
      </c>
      <c r="M322" s="5" t="str">
        <f t="shared" ref="M322:M385" ca="1" si="10">IF(COUNTIF($E322,"*N1*")+COUNTIF($E322,"*M1*")+COUNTIF($E322,"*T4*")&gt;0,"IV",IF(COUNTIF($E322,"*T3*")&gt;0,"III",IF(COUNTIFS($E322,"*T1*",$N322,"&lt;10",$D322,"&lt;=6")+COUNTIFS($E322,"*T2a*",$N322,"&lt;10",$D322,"&lt;=6")&gt;0,"I",IF(COUNTIF($E322,"*T*")&gt;0,"II","Uncat"))))</f>
        <v>I</v>
      </c>
      <c r="N322" s="5">
        <f ca="1">LOOKUP(99^99,--(0&amp;MID(C322,MIN(FIND({0,1,2,3,4,5,6,7,8,9},C322&amp;1234567890)),ROW(INDIRECT("1:"&amp;LEN(C322)+1)))))</f>
        <v>2.69</v>
      </c>
      <c r="O322" s="5" t="str">
        <f t="shared" ref="O322:O385" si="11">IF(COUNTIF(H322,"*RIP*")&gt;0,N322,IF(COUNTIF(G322,"-*")&gt;0,"No data",IF(P322=0,IF(COUNTIF(G322,"undetec*")&gt;0,0,"no data"),P322)))</f>
        <v>No data</v>
      </c>
      <c r="P322" s="5">
        <f ca="1">LOOKUP(99^99,--(0&amp;MID(G322,MIN(FIND({0,1,2,3,4,5,6,7,8,9},G322&amp;1234567890)),ROW(INDIRECT("1:"&amp;LEN(G322)+1)))))</f>
        <v>0</v>
      </c>
    </row>
    <row r="323" spans="1:16" x14ac:dyDescent="0.2">
      <c r="A323" s="148" t="s">
        <v>237</v>
      </c>
      <c r="B323" s="5">
        <v>53</v>
      </c>
      <c r="C323" s="5">
        <v>3.9</v>
      </c>
      <c r="D323" s="5">
        <v>7</v>
      </c>
      <c r="E323" s="5" t="s">
        <v>523</v>
      </c>
      <c r="F323" s="5" t="s">
        <v>539</v>
      </c>
      <c r="G323" s="5" t="s">
        <v>546</v>
      </c>
      <c r="H323" s="5" t="s">
        <v>1183</v>
      </c>
      <c r="I323" s="148" t="s">
        <v>178</v>
      </c>
      <c r="J323" s="5" t="s">
        <v>1184</v>
      </c>
      <c r="K323" s="5" t="s">
        <v>566</v>
      </c>
      <c r="M323" s="5" t="str">
        <f t="shared" ca="1" si="10"/>
        <v>II</v>
      </c>
      <c r="N323" s="5">
        <f ca="1">LOOKUP(99^99,--(0&amp;MID(C323,MIN(FIND({0,1,2,3,4,5,6,7,8,9},C323&amp;1234567890)),ROW(INDIRECT("1:"&amp;LEN(C323)+1)))))</f>
        <v>3.9</v>
      </c>
      <c r="O323" s="5">
        <f t="shared" ca="1" si="11"/>
        <v>0</v>
      </c>
      <c r="P323" s="5">
        <f ca="1">LOOKUP(99^99,--(0&amp;MID(G323,MIN(FIND({0,1,2,3,4,5,6,7,8,9},G323&amp;1234567890)),ROW(INDIRECT("1:"&amp;LEN(G323)+1)))))</f>
        <v>0</v>
      </c>
    </row>
    <row r="324" spans="1:16" x14ac:dyDescent="0.2">
      <c r="A324" s="148" t="s">
        <v>208</v>
      </c>
      <c r="B324" s="5">
        <v>53</v>
      </c>
      <c r="C324" s="5">
        <v>21.8</v>
      </c>
      <c r="D324" s="5">
        <v>7</v>
      </c>
      <c r="E324" s="5" t="s">
        <v>523</v>
      </c>
      <c r="F324" s="5" t="s">
        <v>533</v>
      </c>
      <c r="G324" s="5">
        <v>0.04</v>
      </c>
      <c r="H324" s="5" t="s">
        <v>1185</v>
      </c>
      <c r="I324" s="148" t="s">
        <v>247</v>
      </c>
      <c r="J324" s="5" t="s">
        <v>1186</v>
      </c>
      <c r="K324" s="5" t="s">
        <v>626</v>
      </c>
      <c r="M324" s="5" t="str">
        <f t="shared" ca="1" si="10"/>
        <v>II</v>
      </c>
      <c r="N324" s="5">
        <f ca="1">LOOKUP(99^99,--(0&amp;MID(C324,MIN(FIND({0,1,2,3,4,5,6,7,8,9},C324&amp;1234567890)),ROW(INDIRECT("1:"&amp;LEN(C324)+1)))))</f>
        <v>21.8</v>
      </c>
      <c r="O324" s="5">
        <f t="shared" ca="1" si="11"/>
        <v>0.04</v>
      </c>
      <c r="P324" s="5">
        <f ca="1">LOOKUP(99^99,--(0&amp;MID(G324,MIN(FIND({0,1,2,3,4,5,6,7,8,9},G324&amp;1234567890)),ROW(INDIRECT("1:"&amp;LEN(G324)+1)))))</f>
        <v>0.04</v>
      </c>
    </row>
    <row r="325" spans="1:16" x14ac:dyDescent="0.2">
      <c r="A325" s="148" t="s">
        <v>273</v>
      </c>
      <c r="B325" s="5">
        <v>53</v>
      </c>
      <c r="C325" s="5">
        <v>15</v>
      </c>
      <c r="D325" s="5">
        <v>5</v>
      </c>
      <c r="E325" s="5" t="s">
        <v>607</v>
      </c>
      <c r="F325" s="5" t="s">
        <v>695</v>
      </c>
      <c r="G325" s="5" t="s">
        <v>679</v>
      </c>
      <c r="H325" s="5" t="s">
        <v>1187</v>
      </c>
      <c r="I325" s="148" t="s">
        <v>178</v>
      </c>
      <c r="J325" s="5" t="s">
        <v>1188</v>
      </c>
      <c r="K325" s="5" t="s">
        <v>626</v>
      </c>
      <c r="M325" s="5" t="str">
        <f t="shared" ca="1" si="10"/>
        <v>II</v>
      </c>
      <c r="N325" s="5">
        <f ca="1">LOOKUP(99^99,--(0&amp;MID(C325,MIN(FIND({0,1,2,3,4,5,6,7,8,9},C325&amp;1234567890)),ROW(INDIRECT("1:"&amp;LEN(C325)+1)))))</f>
        <v>15</v>
      </c>
      <c r="O325" s="5">
        <f t="shared" ca="1" si="11"/>
        <v>0.1</v>
      </c>
      <c r="P325" s="5">
        <f ca="1">LOOKUP(99^99,--(0&amp;MID(G325,MIN(FIND({0,1,2,3,4,5,6,7,8,9},G325&amp;1234567890)),ROW(INDIRECT("1:"&amp;LEN(G325)+1)))))</f>
        <v>0.1</v>
      </c>
    </row>
    <row r="326" spans="1:16" x14ac:dyDescent="0.2">
      <c r="A326" s="148" t="s">
        <v>206</v>
      </c>
      <c r="B326" s="5">
        <v>54</v>
      </c>
      <c r="C326" s="5">
        <v>220</v>
      </c>
      <c r="D326" s="5">
        <v>6</v>
      </c>
      <c r="E326" s="5" t="s">
        <v>523</v>
      </c>
      <c r="F326" s="5" t="s">
        <v>561</v>
      </c>
      <c r="G326" s="5" t="s">
        <v>522</v>
      </c>
      <c r="H326" s="5" t="s">
        <v>597</v>
      </c>
      <c r="I326" s="148" t="s">
        <v>237</v>
      </c>
      <c r="J326" s="5" t="s">
        <v>1189</v>
      </c>
      <c r="K326" s="5" t="s">
        <v>1190</v>
      </c>
      <c r="M326" s="5" t="str">
        <f t="shared" ca="1" si="10"/>
        <v>II</v>
      </c>
      <c r="N326" s="5">
        <f ca="1">LOOKUP(99^99,--(0&amp;MID(C326,MIN(FIND({0,1,2,3,4,5,6,7,8,9},C326&amp;1234567890)),ROW(INDIRECT("1:"&amp;LEN(C326)+1)))))</f>
        <v>220</v>
      </c>
      <c r="O326" s="5">
        <f t="shared" ca="1" si="11"/>
        <v>220</v>
      </c>
      <c r="P326" s="5">
        <f ca="1">LOOKUP(99^99,--(0&amp;MID(G326,MIN(FIND({0,1,2,3,4,5,6,7,8,9},G326&amp;1234567890)),ROW(INDIRECT("1:"&amp;LEN(G326)+1)))))</f>
        <v>0</v>
      </c>
    </row>
    <row r="327" spans="1:16" x14ac:dyDescent="0.2">
      <c r="A327" s="148" t="s">
        <v>276</v>
      </c>
      <c r="B327" s="5">
        <v>54</v>
      </c>
      <c r="C327" s="5">
        <v>7.7</v>
      </c>
      <c r="D327" s="5">
        <v>7</v>
      </c>
      <c r="E327" s="5" t="s">
        <v>523</v>
      </c>
      <c r="F327" s="5" t="s">
        <v>528</v>
      </c>
      <c r="G327" s="5">
        <v>0.01</v>
      </c>
      <c r="H327" s="5" t="s">
        <v>1191</v>
      </c>
      <c r="I327" s="148" t="s">
        <v>224</v>
      </c>
      <c r="J327" s="5" t="s">
        <v>1192</v>
      </c>
      <c r="K327" s="5" t="s">
        <v>697</v>
      </c>
      <c r="M327" s="5" t="str">
        <f t="shared" ca="1" si="10"/>
        <v>II</v>
      </c>
      <c r="N327" s="5">
        <f ca="1">LOOKUP(99^99,--(0&amp;MID(C327,MIN(FIND({0,1,2,3,4,5,6,7,8,9},C327&amp;1234567890)),ROW(INDIRECT("1:"&amp;LEN(C327)+1)))))</f>
        <v>7.7</v>
      </c>
      <c r="O327" s="5">
        <f t="shared" ca="1" si="11"/>
        <v>0.01</v>
      </c>
      <c r="P327" s="5">
        <f ca="1">LOOKUP(99^99,--(0&amp;MID(G327,MIN(FIND({0,1,2,3,4,5,6,7,8,9},G327&amp;1234567890)),ROW(INDIRECT("1:"&amp;LEN(G327)+1)))))</f>
        <v>0.01</v>
      </c>
    </row>
    <row r="328" spans="1:16" x14ac:dyDescent="0.2">
      <c r="A328" s="148" t="s">
        <v>262</v>
      </c>
      <c r="B328" s="5">
        <v>54</v>
      </c>
      <c r="C328" s="5">
        <v>4.75</v>
      </c>
      <c r="D328" s="5">
        <v>6</v>
      </c>
      <c r="E328" s="5" t="s">
        <v>523</v>
      </c>
      <c r="F328" s="5" t="s">
        <v>539</v>
      </c>
      <c r="G328" s="5" t="s">
        <v>522</v>
      </c>
      <c r="H328" s="5" t="s">
        <v>1193</v>
      </c>
      <c r="I328" s="148" t="s">
        <v>178</v>
      </c>
      <c r="J328" s="5" t="s">
        <v>1194</v>
      </c>
      <c r="K328" s="5" t="s">
        <v>587</v>
      </c>
      <c r="M328" s="5" t="str">
        <f t="shared" ca="1" si="10"/>
        <v>I</v>
      </c>
      <c r="N328" s="5">
        <f ca="1">LOOKUP(99^99,--(0&amp;MID(C328,MIN(FIND({0,1,2,3,4,5,6,7,8,9},C328&amp;1234567890)),ROW(INDIRECT("1:"&amp;LEN(C328)+1)))))</f>
        <v>4.75</v>
      </c>
      <c r="O328" s="5" t="str">
        <f t="shared" si="11"/>
        <v>No data</v>
      </c>
      <c r="P328" s="5">
        <f ca="1">LOOKUP(99^99,--(0&amp;MID(G328,MIN(FIND({0,1,2,3,4,5,6,7,8,9},G328&amp;1234567890)),ROW(INDIRECT("1:"&amp;LEN(G328)+1)))))</f>
        <v>0</v>
      </c>
    </row>
    <row r="329" spans="1:16" x14ac:dyDescent="0.2">
      <c r="A329" s="148" t="s">
        <v>194</v>
      </c>
      <c r="B329" s="5">
        <v>54</v>
      </c>
      <c r="C329" s="5">
        <v>4.5</v>
      </c>
      <c r="D329" s="5">
        <v>6</v>
      </c>
      <c r="E329" s="5" t="s">
        <v>523</v>
      </c>
      <c r="F329" s="5" t="s">
        <v>1195</v>
      </c>
      <c r="G329" s="5">
        <v>1</v>
      </c>
      <c r="H329" s="5" t="s">
        <v>1196</v>
      </c>
      <c r="I329" s="148" t="s">
        <v>262</v>
      </c>
      <c r="J329" s="5" t="s">
        <v>1197</v>
      </c>
      <c r="K329" s="5" t="s">
        <v>566</v>
      </c>
      <c r="M329" s="5" t="str">
        <f t="shared" ca="1" si="10"/>
        <v>I</v>
      </c>
      <c r="N329" s="5">
        <f ca="1">LOOKUP(99^99,--(0&amp;MID(C329,MIN(FIND({0,1,2,3,4,5,6,7,8,9},C329&amp;1234567890)),ROW(INDIRECT("1:"&amp;LEN(C329)+1)))))</f>
        <v>4.5</v>
      </c>
      <c r="O329" s="5">
        <f t="shared" ca="1" si="11"/>
        <v>1</v>
      </c>
      <c r="P329" s="5">
        <f ca="1">LOOKUP(99^99,--(0&amp;MID(G329,MIN(FIND({0,1,2,3,4,5,6,7,8,9},G329&amp;1234567890)),ROW(INDIRECT("1:"&amp;LEN(G329)+1)))))</f>
        <v>1</v>
      </c>
    </row>
    <row r="330" spans="1:16" x14ac:dyDescent="0.2">
      <c r="A330" s="148" t="s">
        <v>174</v>
      </c>
      <c r="B330" s="5">
        <v>54</v>
      </c>
      <c r="C330" s="5">
        <v>4.7</v>
      </c>
      <c r="D330" s="5">
        <v>7</v>
      </c>
      <c r="E330" s="5" t="s">
        <v>607</v>
      </c>
      <c r="F330" s="5" t="s">
        <v>539</v>
      </c>
      <c r="G330" s="5" t="s">
        <v>546</v>
      </c>
      <c r="H330" s="5" t="s">
        <v>1198</v>
      </c>
      <c r="I330" s="148" t="s">
        <v>247</v>
      </c>
      <c r="J330" s="5" t="s">
        <v>1199</v>
      </c>
      <c r="K330" s="5" t="s">
        <v>556</v>
      </c>
      <c r="M330" s="5" t="str">
        <f t="shared" ca="1" si="10"/>
        <v>II</v>
      </c>
      <c r="N330" s="5">
        <f ca="1">LOOKUP(99^99,--(0&amp;MID(C330,MIN(FIND({0,1,2,3,4,5,6,7,8,9},C330&amp;1234567890)),ROW(INDIRECT("1:"&amp;LEN(C330)+1)))))</f>
        <v>4.7</v>
      </c>
      <c r="O330" s="5">
        <f t="shared" ca="1" si="11"/>
        <v>0</v>
      </c>
      <c r="P330" s="5">
        <f ca="1">LOOKUP(99^99,--(0&amp;MID(G330,MIN(FIND({0,1,2,3,4,5,6,7,8,9},G330&amp;1234567890)),ROW(INDIRECT("1:"&amp;LEN(G330)+1)))))</f>
        <v>0</v>
      </c>
    </row>
    <row r="331" spans="1:16" x14ac:dyDescent="0.2">
      <c r="A331" s="148" t="s">
        <v>220</v>
      </c>
      <c r="B331" s="5">
        <v>54</v>
      </c>
      <c r="C331" s="5">
        <v>5.2</v>
      </c>
      <c r="D331" s="5">
        <v>6</v>
      </c>
      <c r="E331" s="5" t="s">
        <v>523</v>
      </c>
      <c r="F331" s="5" t="s">
        <v>810</v>
      </c>
      <c r="G331" s="5" t="s">
        <v>522</v>
      </c>
      <c r="H331" s="5" t="s">
        <v>540</v>
      </c>
      <c r="I331" s="148" t="s">
        <v>204</v>
      </c>
      <c r="J331" s="5" t="s">
        <v>1200</v>
      </c>
      <c r="K331" s="5" t="s">
        <v>612</v>
      </c>
      <c r="M331" s="5" t="str">
        <f t="shared" ca="1" si="10"/>
        <v>I</v>
      </c>
      <c r="N331" s="5">
        <f ca="1">LOOKUP(99^99,--(0&amp;MID(C331,MIN(FIND({0,1,2,3,4,5,6,7,8,9},C331&amp;1234567890)),ROW(INDIRECT("1:"&amp;LEN(C331)+1)))))</f>
        <v>5.2</v>
      </c>
      <c r="O331" s="5" t="str">
        <f t="shared" si="11"/>
        <v>No data</v>
      </c>
      <c r="P331" s="5">
        <f ca="1">LOOKUP(99^99,--(0&amp;MID(G331,MIN(FIND({0,1,2,3,4,5,6,7,8,9},G331&amp;1234567890)),ROW(INDIRECT("1:"&amp;LEN(G331)+1)))))</f>
        <v>0</v>
      </c>
    </row>
    <row r="332" spans="1:16" x14ac:dyDescent="0.2">
      <c r="A332" s="148" t="s">
        <v>277</v>
      </c>
      <c r="B332" s="5">
        <v>54</v>
      </c>
      <c r="C332" s="5">
        <v>9.3000000000000007</v>
      </c>
      <c r="D332" s="5">
        <v>7</v>
      </c>
      <c r="E332" s="5" t="s">
        <v>523</v>
      </c>
      <c r="F332" s="5" t="s">
        <v>533</v>
      </c>
      <c r="G332" s="5">
        <v>4.0999999999999996</v>
      </c>
      <c r="H332" s="5" t="s">
        <v>1201</v>
      </c>
      <c r="I332" s="148" t="s">
        <v>224</v>
      </c>
      <c r="J332" s="5" t="s">
        <v>1202</v>
      </c>
      <c r="K332" s="5" t="s">
        <v>549</v>
      </c>
      <c r="M332" s="5" t="str">
        <f t="shared" ca="1" si="10"/>
        <v>II</v>
      </c>
      <c r="N332" s="5">
        <f ca="1">LOOKUP(99^99,--(0&amp;MID(C332,MIN(FIND({0,1,2,3,4,5,6,7,8,9},C332&amp;1234567890)),ROW(INDIRECT("1:"&amp;LEN(C332)+1)))))</f>
        <v>9.3000000000000007</v>
      </c>
      <c r="O332" s="5">
        <f t="shared" ca="1" si="11"/>
        <v>4.0999999999999996</v>
      </c>
      <c r="P332" s="5">
        <f ca="1">LOOKUP(99^99,--(0&amp;MID(G332,MIN(FIND({0,1,2,3,4,5,6,7,8,9},G332&amp;1234567890)),ROW(INDIRECT("1:"&amp;LEN(G332)+1)))))</f>
        <v>4.0999999999999996</v>
      </c>
    </row>
    <row r="333" spans="1:16" x14ac:dyDescent="0.2">
      <c r="A333" s="148" t="s">
        <v>207</v>
      </c>
      <c r="B333" s="5">
        <v>54</v>
      </c>
      <c r="C333" s="5">
        <v>5.4</v>
      </c>
      <c r="D333" s="5">
        <v>7</v>
      </c>
      <c r="E333" s="5" t="s">
        <v>523</v>
      </c>
      <c r="F333" s="5" t="s">
        <v>539</v>
      </c>
      <c r="G333" s="5" t="s">
        <v>522</v>
      </c>
      <c r="H333" s="5" t="s">
        <v>540</v>
      </c>
      <c r="I333" s="148" t="s">
        <v>230</v>
      </c>
      <c r="J333" s="5" t="s">
        <v>1203</v>
      </c>
      <c r="K333" s="5" t="s">
        <v>671</v>
      </c>
      <c r="M333" s="5" t="str">
        <f t="shared" ca="1" si="10"/>
        <v>II</v>
      </c>
      <c r="N333" s="5">
        <f ca="1">LOOKUP(99^99,--(0&amp;MID(C333,MIN(FIND({0,1,2,3,4,5,6,7,8,9},C333&amp;1234567890)),ROW(INDIRECT("1:"&amp;LEN(C333)+1)))))</f>
        <v>5.4</v>
      </c>
      <c r="O333" s="5" t="str">
        <f t="shared" si="11"/>
        <v>No data</v>
      </c>
      <c r="P333" s="5">
        <f ca="1">LOOKUP(99^99,--(0&amp;MID(G333,MIN(FIND({0,1,2,3,4,5,6,7,8,9},G333&amp;1234567890)),ROW(INDIRECT("1:"&amp;LEN(G333)+1)))))</f>
        <v>0</v>
      </c>
    </row>
    <row r="334" spans="1:16" x14ac:dyDescent="0.2">
      <c r="A334" s="148" t="s">
        <v>278</v>
      </c>
      <c r="B334" s="5">
        <v>54</v>
      </c>
      <c r="C334" s="5">
        <v>12</v>
      </c>
      <c r="D334" s="5">
        <v>7</v>
      </c>
      <c r="E334" s="5" t="s">
        <v>523</v>
      </c>
      <c r="F334" s="5" t="s">
        <v>533</v>
      </c>
      <c r="G334" s="5">
        <v>0.2</v>
      </c>
      <c r="H334" s="5" t="s">
        <v>1204</v>
      </c>
      <c r="I334" s="148" t="s">
        <v>228</v>
      </c>
      <c r="J334" s="5" t="s">
        <v>1205</v>
      </c>
      <c r="K334" s="5" t="s">
        <v>590</v>
      </c>
      <c r="M334" s="5" t="str">
        <f t="shared" ca="1" si="10"/>
        <v>II</v>
      </c>
      <c r="N334" s="5">
        <f ca="1">LOOKUP(99^99,--(0&amp;MID(C334,MIN(FIND({0,1,2,3,4,5,6,7,8,9},C334&amp;1234567890)),ROW(INDIRECT("1:"&amp;LEN(C334)+1)))))</f>
        <v>12</v>
      </c>
      <c r="O334" s="5">
        <f t="shared" ca="1" si="11"/>
        <v>0.2</v>
      </c>
      <c r="P334" s="5">
        <f ca="1">LOOKUP(99^99,--(0&amp;MID(G334,MIN(FIND({0,1,2,3,4,5,6,7,8,9},G334&amp;1234567890)),ROW(INDIRECT("1:"&amp;LEN(G334)+1)))))</f>
        <v>0.2</v>
      </c>
    </row>
    <row r="335" spans="1:16" x14ac:dyDescent="0.2">
      <c r="A335" s="148" t="s">
        <v>219</v>
      </c>
      <c r="B335" s="5">
        <v>54</v>
      </c>
      <c r="C335" s="5">
        <v>5.4</v>
      </c>
      <c r="D335" s="5">
        <v>7</v>
      </c>
      <c r="E335" s="5" t="s">
        <v>523</v>
      </c>
      <c r="F335" s="5" t="s">
        <v>528</v>
      </c>
      <c r="G335" s="5">
        <v>3.5</v>
      </c>
      <c r="H335" s="5" t="s">
        <v>1206</v>
      </c>
      <c r="I335" s="148" t="s">
        <v>248</v>
      </c>
      <c r="J335" s="5" t="s">
        <v>1207</v>
      </c>
      <c r="K335" s="5" t="s">
        <v>587</v>
      </c>
      <c r="M335" s="5" t="str">
        <f t="shared" ca="1" si="10"/>
        <v>II</v>
      </c>
      <c r="N335" s="5">
        <f ca="1">LOOKUP(99^99,--(0&amp;MID(C335,MIN(FIND({0,1,2,3,4,5,6,7,8,9},C335&amp;1234567890)),ROW(INDIRECT("1:"&amp;LEN(C335)+1)))))</f>
        <v>5.4</v>
      </c>
      <c r="O335" s="5">
        <f t="shared" ca="1" si="11"/>
        <v>3.5</v>
      </c>
      <c r="P335" s="5">
        <f ca="1">LOOKUP(99^99,--(0&amp;MID(G335,MIN(FIND({0,1,2,3,4,5,6,7,8,9},G335&amp;1234567890)),ROW(INDIRECT("1:"&amp;LEN(G335)+1)))))</f>
        <v>3.5</v>
      </c>
    </row>
    <row r="336" spans="1:16" x14ac:dyDescent="0.2">
      <c r="A336" s="148" t="s">
        <v>177</v>
      </c>
      <c r="B336" s="5">
        <v>54</v>
      </c>
      <c r="C336" s="5">
        <v>4.7</v>
      </c>
      <c r="D336" s="5">
        <v>6</v>
      </c>
      <c r="E336" s="5" t="s">
        <v>532</v>
      </c>
      <c r="F336" s="5" t="s">
        <v>810</v>
      </c>
      <c r="G336" s="5">
        <v>4.4000000000000004</v>
      </c>
      <c r="H336" s="5" t="s">
        <v>1106</v>
      </c>
      <c r="I336" s="148" t="s">
        <v>317</v>
      </c>
      <c r="J336" s="5" t="s">
        <v>1208</v>
      </c>
      <c r="K336" s="5" t="s">
        <v>1209</v>
      </c>
      <c r="M336" s="5" t="str">
        <f t="shared" ca="1" si="10"/>
        <v>I</v>
      </c>
      <c r="N336" s="5">
        <f ca="1">LOOKUP(99^99,--(0&amp;MID(C336,MIN(FIND({0,1,2,3,4,5,6,7,8,9},C336&amp;1234567890)),ROW(INDIRECT("1:"&amp;LEN(C336)+1)))))</f>
        <v>4.7</v>
      </c>
      <c r="O336" s="5">
        <f t="shared" ca="1" si="11"/>
        <v>4.4000000000000004</v>
      </c>
      <c r="P336" s="5">
        <f ca="1">LOOKUP(99^99,--(0&amp;MID(G336,MIN(FIND({0,1,2,3,4,5,6,7,8,9},G336&amp;1234567890)),ROW(INDIRECT("1:"&amp;LEN(G336)+1)))))</f>
        <v>4.4000000000000004</v>
      </c>
    </row>
    <row r="337" spans="1:16" x14ac:dyDescent="0.2">
      <c r="A337" s="148" t="s">
        <v>276</v>
      </c>
      <c r="B337" s="5">
        <v>54</v>
      </c>
      <c r="C337" s="5">
        <v>182</v>
      </c>
      <c r="D337" s="5">
        <v>6</v>
      </c>
      <c r="E337" s="5" t="s">
        <v>560</v>
      </c>
      <c r="F337" s="5" t="s">
        <v>719</v>
      </c>
      <c r="G337" s="5">
        <v>3.35</v>
      </c>
      <c r="H337" s="5" t="s">
        <v>921</v>
      </c>
      <c r="I337" s="148" t="s">
        <v>317</v>
      </c>
      <c r="J337" s="5" t="s">
        <v>1210</v>
      </c>
      <c r="K337" s="5" t="s">
        <v>626</v>
      </c>
      <c r="M337" s="5" t="str">
        <f t="shared" si="10"/>
        <v>IV</v>
      </c>
      <c r="N337" s="5">
        <f ca="1">LOOKUP(99^99,--(0&amp;MID(C337,MIN(FIND({0,1,2,3,4,5,6,7,8,9},C337&amp;1234567890)),ROW(INDIRECT("1:"&amp;LEN(C337)+1)))))</f>
        <v>182</v>
      </c>
      <c r="O337" s="5">
        <f t="shared" ca="1" si="11"/>
        <v>3.35</v>
      </c>
      <c r="P337" s="5">
        <f ca="1">LOOKUP(99^99,--(0&amp;MID(G337,MIN(FIND({0,1,2,3,4,5,6,7,8,9},G337&amp;1234567890)),ROW(INDIRECT("1:"&amp;LEN(G337)+1)))))</f>
        <v>3.35</v>
      </c>
    </row>
    <row r="338" spans="1:16" x14ac:dyDescent="0.2">
      <c r="A338" s="148" t="s">
        <v>210</v>
      </c>
      <c r="B338" s="5">
        <v>54</v>
      </c>
      <c r="C338" s="5">
        <v>5.0199999999999996</v>
      </c>
      <c r="D338" s="5">
        <v>9</v>
      </c>
      <c r="E338" s="5" t="s">
        <v>710</v>
      </c>
      <c r="F338" s="5" t="s">
        <v>533</v>
      </c>
      <c r="G338" s="5">
        <v>0.01</v>
      </c>
      <c r="H338" s="5" t="s">
        <v>719</v>
      </c>
      <c r="I338" s="148" t="s">
        <v>178</v>
      </c>
      <c r="J338" s="5" t="s">
        <v>1211</v>
      </c>
      <c r="K338" s="5" t="s">
        <v>645</v>
      </c>
      <c r="M338" s="5" t="str">
        <f t="shared" si="10"/>
        <v>III</v>
      </c>
      <c r="N338" s="5">
        <f ca="1">LOOKUP(99^99,--(0&amp;MID(C338,MIN(FIND({0,1,2,3,4,5,6,7,8,9},C338&amp;1234567890)),ROW(INDIRECT("1:"&amp;LEN(C338)+1)))))</f>
        <v>5.0199999999999996</v>
      </c>
      <c r="O338" s="5">
        <f t="shared" ca="1" si="11"/>
        <v>0.01</v>
      </c>
      <c r="P338" s="5">
        <f ca="1">LOOKUP(99^99,--(0&amp;MID(G338,MIN(FIND({0,1,2,3,4,5,6,7,8,9},G338&amp;1234567890)),ROW(INDIRECT("1:"&amp;LEN(G338)+1)))))</f>
        <v>0.01</v>
      </c>
    </row>
    <row r="339" spans="1:16" x14ac:dyDescent="0.2">
      <c r="A339" s="148" t="s">
        <v>184</v>
      </c>
      <c r="B339" s="5">
        <v>54</v>
      </c>
      <c r="C339" s="5">
        <v>11.8</v>
      </c>
      <c r="D339" s="5">
        <v>6</v>
      </c>
      <c r="E339" s="5" t="s">
        <v>607</v>
      </c>
      <c r="F339" s="5" t="s">
        <v>603</v>
      </c>
      <c r="G339" s="5">
        <v>2.2000000000000002</v>
      </c>
      <c r="H339" s="5" t="s">
        <v>582</v>
      </c>
      <c r="I339" s="148" t="s">
        <v>317</v>
      </c>
      <c r="J339" s="5" t="s">
        <v>1212</v>
      </c>
      <c r="K339" s="5" t="s">
        <v>574</v>
      </c>
      <c r="M339" s="5" t="str">
        <f t="shared" ca="1" si="10"/>
        <v>II</v>
      </c>
      <c r="N339" s="5">
        <f ca="1">LOOKUP(99^99,--(0&amp;MID(C339,MIN(FIND({0,1,2,3,4,5,6,7,8,9},C339&amp;1234567890)),ROW(INDIRECT("1:"&amp;LEN(C339)+1)))))</f>
        <v>11.8</v>
      </c>
      <c r="O339" s="5">
        <f t="shared" ca="1" si="11"/>
        <v>2.2000000000000002</v>
      </c>
      <c r="P339" s="5">
        <f ca="1">LOOKUP(99^99,--(0&amp;MID(G339,MIN(FIND({0,1,2,3,4,5,6,7,8,9},G339&amp;1234567890)),ROW(INDIRECT("1:"&amp;LEN(G339)+1)))))</f>
        <v>2.2000000000000002</v>
      </c>
    </row>
    <row r="340" spans="1:16" x14ac:dyDescent="0.2">
      <c r="A340" s="148" t="s">
        <v>258</v>
      </c>
      <c r="B340" s="5">
        <v>54</v>
      </c>
      <c r="C340" s="5">
        <v>0.5</v>
      </c>
      <c r="D340" s="5">
        <v>6</v>
      </c>
      <c r="E340" s="5" t="s">
        <v>1213</v>
      </c>
      <c r="F340" s="5" t="s">
        <v>563</v>
      </c>
      <c r="G340" s="5">
        <v>0.77</v>
      </c>
      <c r="H340" s="5" t="s">
        <v>1214</v>
      </c>
      <c r="I340" s="148" t="s">
        <v>178</v>
      </c>
      <c r="J340" s="5" t="s">
        <v>1215</v>
      </c>
      <c r="K340" s="5" t="s">
        <v>653</v>
      </c>
      <c r="M340" s="5" t="str">
        <f t="shared" ca="1" si="10"/>
        <v>I</v>
      </c>
      <c r="N340" s="5">
        <f ca="1">LOOKUP(99^99,--(0&amp;MID(C340,MIN(FIND({0,1,2,3,4,5,6,7,8,9},C340&amp;1234567890)),ROW(INDIRECT("1:"&amp;LEN(C340)+1)))))</f>
        <v>0.5</v>
      </c>
      <c r="O340" s="5">
        <f t="shared" ca="1" si="11"/>
        <v>0.77</v>
      </c>
      <c r="P340" s="5">
        <f ca="1">LOOKUP(99^99,--(0&amp;MID(G340,MIN(FIND({0,1,2,3,4,5,6,7,8,9},G340&amp;1234567890)),ROW(INDIRECT("1:"&amp;LEN(G340)+1)))))</f>
        <v>0.77</v>
      </c>
    </row>
    <row r="341" spans="1:16" x14ac:dyDescent="0.2">
      <c r="A341" s="148" t="s">
        <v>279</v>
      </c>
      <c r="B341" s="5">
        <v>54</v>
      </c>
      <c r="C341" s="5">
        <v>15</v>
      </c>
      <c r="D341" s="5" t="s">
        <v>527</v>
      </c>
      <c r="E341" s="5" t="s">
        <v>527</v>
      </c>
      <c r="F341" s="5" t="s">
        <v>533</v>
      </c>
      <c r="G341" s="5" t="s">
        <v>522</v>
      </c>
      <c r="H341" s="5" t="s">
        <v>540</v>
      </c>
      <c r="I341" s="148" t="s">
        <v>230</v>
      </c>
      <c r="J341" s="5" t="s">
        <v>1216</v>
      </c>
      <c r="K341" s="5" t="s">
        <v>590</v>
      </c>
      <c r="M341" s="5" t="str">
        <f t="shared" si="10"/>
        <v>Uncat</v>
      </c>
      <c r="N341" s="5">
        <f ca="1">LOOKUP(99^99,--(0&amp;MID(C341,MIN(FIND({0,1,2,3,4,5,6,7,8,9},C341&amp;1234567890)),ROW(INDIRECT("1:"&amp;LEN(C341)+1)))))</f>
        <v>15</v>
      </c>
      <c r="O341" s="5" t="str">
        <f t="shared" si="11"/>
        <v>No data</v>
      </c>
      <c r="P341" s="5">
        <f ca="1">LOOKUP(99^99,--(0&amp;MID(G341,MIN(FIND({0,1,2,3,4,5,6,7,8,9},G341&amp;1234567890)),ROW(INDIRECT("1:"&amp;LEN(G341)+1)))))</f>
        <v>0</v>
      </c>
    </row>
    <row r="342" spans="1:16" x14ac:dyDescent="0.2">
      <c r="A342" s="148" t="s">
        <v>212</v>
      </c>
      <c r="B342" s="5">
        <v>54</v>
      </c>
      <c r="C342" s="5">
        <v>1.25</v>
      </c>
      <c r="D342" s="5">
        <v>6</v>
      </c>
      <c r="E342" s="5" t="s">
        <v>607</v>
      </c>
      <c r="F342" s="5" t="s">
        <v>539</v>
      </c>
      <c r="G342" s="5" t="s">
        <v>546</v>
      </c>
      <c r="H342" s="5" t="s">
        <v>1217</v>
      </c>
      <c r="I342" s="148" t="s">
        <v>218</v>
      </c>
      <c r="J342" s="5" t="s">
        <v>1218</v>
      </c>
      <c r="K342" s="5" t="s">
        <v>610</v>
      </c>
      <c r="M342" s="5" t="str">
        <f t="shared" ca="1" si="10"/>
        <v>I</v>
      </c>
      <c r="N342" s="5">
        <f ca="1">LOOKUP(99^99,--(0&amp;MID(C342,MIN(FIND({0,1,2,3,4,5,6,7,8,9},C342&amp;1234567890)),ROW(INDIRECT("1:"&amp;LEN(C342)+1)))))</f>
        <v>1.25</v>
      </c>
      <c r="O342" s="5">
        <f t="shared" ca="1" si="11"/>
        <v>0</v>
      </c>
      <c r="P342" s="5">
        <f ca="1">LOOKUP(99^99,--(0&amp;MID(G342,MIN(FIND({0,1,2,3,4,5,6,7,8,9},G342&amp;1234567890)),ROW(INDIRECT("1:"&amp;LEN(G342)+1)))))</f>
        <v>0</v>
      </c>
    </row>
    <row r="343" spans="1:16" x14ac:dyDescent="0.2">
      <c r="A343" s="148" t="s">
        <v>259</v>
      </c>
      <c r="B343" s="5">
        <v>54</v>
      </c>
      <c r="C343" s="5">
        <v>60</v>
      </c>
      <c r="D343" s="5">
        <v>6</v>
      </c>
      <c r="E343" s="5" t="s">
        <v>523</v>
      </c>
      <c r="F343" s="5" t="s">
        <v>528</v>
      </c>
      <c r="G343" s="5" t="s">
        <v>522</v>
      </c>
      <c r="H343" s="5" t="s">
        <v>540</v>
      </c>
      <c r="I343" s="148" t="s">
        <v>182</v>
      </c>
      <c r="J343" s="5" t="s">
        <v>1219</v>
      </c>
      <c r="K343" s="5" t="s">
        <v>1220</v>
      </c>
      <c r="M343" s="5" t="str">
        <f t="shared" ca="1" si="10"/>
        <v>II</v>
      </c>
      <c r="N343" s="5">
        <f ca="1">LOOKUP(99^99,--(0&amp;MID(C343,MIN(FIND({0,1,2,3,4,5,6,7,8,9},C343&amp;1234567890)),ROW(INDIRECT("1:"&amp;LEN(C343)+1)))))</f>
        <v>60</v>
      </c>
      <c r="O343" s="5" t="str">
        <f t="shared" si="11"/>
        <v>No data</v>
      </c>
      <c r="P343" s="5">
        <f ca="1">LOOKUP(99^99,--(0&amp;MID(G343,MIN(FIND({0,1,2,3,4,5,6,7,8,9},G343&amp;1234567890)),ROW(INDIRECT("1:"&amp;LEN(G343)+1)))))</f>
        <v>0</v>
      </c>
    </row>
    <row r="344" spans="1:16" x14ac:dyDescent="0.2">
      <c r="A344" s="148" t="s">
        <v>251</v>
      </c>
      <c r="B344" s="5">
        <v>54</v>
      </c>
      <c r="C344" s="5">
        <v>3.7</v>
      </c>
      <c r="D344" s="5">
        <v>6</v>
      </c>
      <c r="E344" s="5" t="s">
        <v>523</v>
      </c>
      <c r="F344" s="5" t="s">
        <v>533</v>
      </c>
      <c r="G344" s="5">
        <v>0.02</v>
      </c>
      <c r="H344" s="5" t="s">
        <v>1221</v>
      </c>
      <c r="I344" s="148" t="s">
        <v>178</v>
      </c>
      <c r="J344" s="5" t="s">
        <v>1222</v>
      </c>
      <c r="K344" s="5" t="s">
        <v>537</v>
      </c>
      <c r="M344" s="5" t="str">
        <f t="shared" ca="1" si="10"/>
        <v>I</v>
      </c>
      <c r="N344" s="5">
        <f ca="1">LOOKUP(99^99,--(0&amp;MID(C344,MIN(FIND({0,1,2,3,4,5,6,7,8,9},C344&amp;1234567890)),ROW(INDIRECT("1:"&amp;LEN(C344)+1)))))</f>
        <v>3.7</v>
      </c>
      <c r="O344" s="5">
        <f t="shared" ca="1" si="11"/>
        <v>0.02</v>
      </c>
      <c r="P344" s="5">
        <f ca="1">LOOKUP(99^99,--(0&amp;MID(G344,MIN(FIND({0,1,2,3,4,5,6,7,8,9},G344&amp;1234567890)),ROW(INDIRECT("1:"&amp;LEN(G344)+1)))))</f>
        <v>0.02</v>
      </c>
    </row>
    <row r="345" spans="1:16" x14ac:dyDescent="0.2">
      <c r="A345" s="148" t="s">
        <v>188</v>
      </c>
      <c r="B345" s="5">
        <v>54</v>
      </c>
      <c r="C345" s="5">
        <v>4</v>
      </c>
      <c r="D345" s="5">
        <v>6</v>
      </c>
      <c r="E345" s="5" t="s">
        <v>523</v>
      </c>
      <c r="F345" s="5" t="s">
        <v>603</v>
      </c>
      <c r="G345" s="5">
        <v>0.4</v>
      </c>
      <c r="H345" s="5" t="s">
        <v>618</v>
      </c>
      <c r="I345" s="148" t="s">
        <v>178</v>
      </c>
      <c r="J345" s="5" t="s">
        <v>1223</v>
      </c>
      <c r="K345" s="5" t="s">
        <v>1224</v>
      </c>
      <c r="M345" s="5" t="str">
        <f t="shared" ca="1" si="10"/>
        <v>I</v>
      </c>
      <c r="N345" s="5">
        <f ca="1">LOOKUP(99^99,--(0&amp;MID(C345,MIN(FIND({0,1,2,3,4,5,6,7,8,9},C345&amp;1234567890)),ROW(INDIRECT("1:"&amp;LEN(C345)+1)))))</f>
        <v>4</v>
      </c>
      <c r="O345" s="5">
        <f t="shared" ca="1" si="11"/>
        <v>0.4</v>
      </c>
      <c r="P345" s="5">
        <f ca="1">LOOKUP(99^99,--(0&amp;MID(G345,MIN(FIND({0,1,2,3,4,5,6,7,8,9},G345&amp;1234567890)),ROW(INDIRECT("1:"&amp;LEN(G345)+1)))))</f>
        <v>0.4</v>
      </c>
    </row>
    <row r="346" spans="1:16" x14ac:dyDescent="0.2">
      <c r="A346" s="148" t="s">
        <v>204</v>
      </c>
      <c r="B346" s="5">
        <v>54</v>
      </c>
      <c r="C346" s="5">
        <v>5</v>
      </c>
      <c r="D346" s="5">
        <v>7</v>
      </c>
      <c r="E346" s="5" t="s">
        <v>523</v>
      </c>
      <c r="F346" s="5" t="s">
        <v>1225</v>
      </c>
      <c r="G346" s="5">
        <v>1.73</v>
      </c>
      <c r="H346" s="5" t="s">
        <v>1226</v>
      </c>
      <c r="I346" s="148" t="s">
        <v>173</v>
      </c>
      <c r="J346" s="5" t="s">
        <v>1227</v>
      </c>
      <c r="K346" s="5" t="s">
        <v>610</v>
      </c>
      <c r="M346" s="5" t="str">
        <f t="shared" ca="1" si="10"/>
        <v>II</v>
      </c>
      <c r="N346" s="5">
        <f ca="1">LOOKUP(99^99,--(0&amp;MID(C346,MIN(FIND({0,1,2,3,4,5,6,7,8,9},C346&amp;1234567890)),ROW(INDIRECT("1:"&amp;LEN(C346)+1)))))</f>
        <v>5</v>
      </c>
      <c r="O346" s="5">
        <f t="shared" ca="1" si="11"/>
        <v>1.73</v>
      </c>
      <c r="P346" s="5">
        <f ca="1">LOOKUP(99^99,--(0&amp;MID(G346,MIN(FIND({0,1,2,3,4,5,6,7,8,9},G346&amp;1234567890)),ROW(INDIRECT("1:"&amp;LEN(G346)+1)))))</f>
        <v>1.73</v>
      </c>
    </row>
    <row r="347" spans="1:16" x14ac:dyDescent="0.2">
      <c r="A347" s="148" t="s">
        <v>177</v>
      </c>
      <c r="B347" s="5">
        <v>54</v>
      </c>
      <c r="C347" s="5">
        <v>5.0999999999999996</v>
      </c>
      <c r="D347" s="5">
        <v>6</v>
      </c>
      <c r="E347" s="5" t="s">
        <v>523</v>
      </c>
      <c r="F347" s="5" t="s">
        <v>533</v>
      </c>
      <c r="G347" s="5" t="s">
        <v>546</v>
      </c>
      <c r="H347" s="5" t="s">
        <v>1228</v>
      </c>
      <c r="I347" s="148" t="s">
        <v>317</v>
      </c>
      <c r="J347" s="5" t="s">
        <v>1229</v>
      </c>
      <c r="K347" s="5" t="s">
        <v>1230</v>
      </c>
      <c r="M347" s="5" t="str">
        <f t="shared" ca="1" si="10"/>
        <v>I</v>
      </c>
      <c r="N347" s="5">
        <f ca="1">LOOKUP(99^99,--(0&amp;MID(C347,MIN(FIND({0,1,2,3,4,5,6,7,8,9},C347&amp;1234567890)),ROW(INDIRECT("1:"&amp;LEN(C347)+1)))))</f>
        <v>5.0999999999999996</v>
      </c>
      <c r="O347" s="5">
        <f t="shared" ca="1" si="11"/>
        <v>0</v>
      </c>
      <c r="P347" s="5">
        <f ca="1">LOOKUP(99^99,--(0&amp;MID(G347,MIN(FIND({0,1,2,3,4,5,6,7,8,9},G347&amp;1234567890)),ROW(INDIRECT("1:"&amp;LEN(G347)+1)))))</f>
        <v>0</v>
      </c>
    </row>
    <row r="348" spans="1:16" x14ac:dyDescent="0.2">
      <c r="A348" s="148" t="s">
        <v>280</v>
      </c>
      <c r="B348" s="5">
        <v>54</v>
      </c>
      <c r="C348" s="5">
        <v>4.5999999999999996</v>
      </c>
      <c r="D348" s="5">
        <v>6</v>
      </c>
      <c r="E348" s="5" t="s">
        <v>523</v>
      </c>
      <c r="F348" s="5" t="s">
        <v>539</v>
      </c>
      <c r="G348" s="5" t="s">
        <v>546</v>
      </c>
      <c r="H348" s="5" t="s">
        <v>522</v>
      </c>
      <c r="I348" s="148" t="s">
        <v>224</v>
      </c>
      <c r="J348" s="5" t="s">
        <v>1231</v>
      </c>
      <c r="K348" s="5" t="s">
        <v>526</v>
      </c>
      <c r="M348" s="5" t="str">
        <f t="shared" ca="1" si="10"/>
        <v>I</v>
      </c>
      <c r="N348" s="5">
        <f ca="1">LOOKUP(99^99,--(0&amp;MID(C348,MIN(FIND({0,1,2,3,4,5,6,7,8,9},C348&amp;1234567890)),ROW(INDIRECT("1:"&amp;LEN(C348)+1)))))</f>
        <v>4.5999999999999996</v>
      </c>
      <c r="O348" s="5">
        <f t="shared" ca="1" si="11"/>
        <v>0</v>
      </c>
      <c r="P348" s="5">
        <f ca="1">LOOKUP(99^99,--(0&amp;MID(G348,MIN(FIND({0,1,2,3,4,5,6,7,8,9},G348&amp;1234567890)),ROW(INDIRECT("1:"&amp;LEN(G348)+1)))))</f>
        <v>0</v>
      </c>
    </row>
    <row r="349" spans="1:16" x14ac:dyDescent="0.2">
      <c r="A349" s="148" t="s">
        <v>222</v>
      </c>
      <c r="B349" s="5">
        <v>54</v>
      </c>
      <c r="C349" s="5">
        <v>6.6</v>
      </c>
      <c r="D349" s="5">
        <v>7</v>
      </c>
      <c r="E349" s="5" t="s">
        <v>523</v>
      </c>
      <c r="F349" s="5" t="s">
        <v>533</v>
      </c>
      <c r="G349" s="5" t="s">
        <v>546</v>
      </c>
      <c r="H349" s="5" t="s">
        <v>1232</v>
      </c>
      <c r="I349" s="148" t="s">
        <v>202</v>
      </c>
      <c r="J349" s="5" t="s">
        <v>1233</v>
      </c>
      <c r="K349" s="5" t="s">
        <v>703</v>
      </c>
      <c r="M349" s="5" t="str">
        <f t="shared" ca="1" si="10"/>
        <v>II</v>
      </c>
      <c r="N349" s="5">
        <f ca="1">LOOKUP(99^99,--(0&amp;MID(C349,MIN(FIND({0,1,2,3,4,5,6,7,8,9},C349&amp;1234567890)),ROW(INDIRECT("1:"&amp;LEN(C349)+1)))))</f>
        <v>6.6</v>
      </c>
      <c r="O349" s="5">
        <f t="shared" ca="1" si="11"/>
        <v>0</v>
      </c>
      <c r="P349" s="5">
        <f ca="1">LOOKUP(99^99,--(0&amp;MID(G349,MIN(FIND({0,1,2,3,4,5,6,7,8,9},G349&amp;1234567890)),ROW(INDIRECT("1:"&amp;LEN(G349)+1)))))</f>
        <v>0</v>
      </c>
    </row>
    <row r="350" spans="1:16" x14ac:dyDescent="0.2">
      <c r="A350" s="148" t="s">
        <v>216</v>
      </c>
      <c r="B350" s="5">
        <v>54</v>
      </c>
      <c r="C350" s="5">
        <v>5.8</v>
      </c>
      <c r="D350" s="5">
        <v>7</v>
      </c>
      <c r="E350" s="5" t="s">
        <v>523</v>
      </c>
      <c r="F350" s="5" t="s">
        <v>539</v>
      </c>
      <c r="G350" s="5" t="s">
        <v>546</v>
      </c>
      <c r="H350" s="5" t="s">
        <v>618</v>
      </c>
      <c r="I350" s="148" t="s">
        <v>248</v>
      </c>
      <c r="J350" s="5" t="s">
        <v>1234</v>
      </c>
      <c r="K350" s="5" t="s">
        <v>526</v>
      </c>
      <c r="M350" s="5" t="str">
        <f t="shared" ca="1" si="10"/>
        <v>II</v>
      </c>
      <c r="N350" s="5">
        <f ca="1">LOOKUP(99^99,--(0&amp;MID(C350,MIN(FIND({0,1,2,3,4,5,6,7,8,9},C350&amp;1234567890)),ROW(INDIRECT("1:"&amp;LEN(C350)+1)))))</f>
        <v>5.8</v>
      </c>
      <c r="O350" s="5">
        <f t="shared" ca="1" si="11"/>
        <v>0</v>
      </c>
      <c r="P350" s="5">
        <f ca="1">LOOKUP(99^99,--(0&amp;MID(G350,MIN(FIND({0,1,2,3,4,5,6,7,8,9},G350&amp;1234567890)),ROW(INDIRECT("1:"&amp;LEN(G350)+1)))))</f>
        <v>0</v>
      </c>
    </row>
    <row r="351" spans="1:16" x14ac:dyDescent="0.2">
      <c r="A351" s="148" t="s">
        <v>281</v>
      </c>
      <c r="B351" s="5">
        <v>54</v>
      </c>
      <c r="C351" s="5">
        <v>5.2</v>
      </c>
      <c r="D351" s="5">
        <v>6</v>
      </c>
      <c r="E351" s="5" t="s">
        <v>523</v>
      </c>
      <c r="F351" s="5" t="s">
        <v>705</v>
      </c>
      <c r="G351" s="5" t="s">
        <v>522</v>
      </c>
      <c r="H351" s="5" t="s">
        <v>522</v>
      </c>
      <c r="I351" s="148" t="s">
        <v>317</v>
      </c>
      <c r="J351" s="5" t="s">
        <v>1235</v>
      </c>
      <c r="K351" s="5" t="s">
        <v>697</v>
      </c>
      <c r="M351" s="5" t="str">
        <f t="shared" ca="1" si="10"/>
        <v>I</v>
      </c>
      <c r="N351" s="5">
        <f ca="1">LOOKUP(99^99,--(0&amp;MID(C351,MIN(FIND({0,1,2,3,4,5,6,7,8,9},C351&amp;1234567890)),ROW(INDIRECT("1:"&amp;LEN(C351)+1)))))</f>
        <v>5.2</v>
      </c>
      <c r="O351" s="5" t="str">
        <f t="shared" si="11"/>
        <v>No data</v>
      </c>
      <c r="P351" s="5">
        <f ca="1">LOOKUP(99^99,--(0&amp;MID(G351,MIN(FIND({0,1,2,3,4,5,6,7,8,9},G351&amp;1234567890)),ROW(INDIRECT("1:"&amp;LEN(G351)+1)))))</f>
        <v>0</v>
      </c>
    </row>
    <row r="352" spans="1:16" x14ac:dyDescent="0.2">
      <c r="A352" s="148" t="s">
        <v>251</v>
      </c>
      <c r="B352" s="5">
        <v>54</v>
      </c>
      <c r="C352" s="5">
        <v>8</v>
      </c>
      <c r="D352" s="5">
        <v>7</v>
      </c>
      <c r="E352" s="5" t="s">
        <v>523</v>
      </c>
      <c r="F352" s="5" t="s">
        <v>533</v>
      </c>
      <c r="G352" s="5">
        <v>1.07</v>
      </c>
      <c r="H352" s="5" t="s">
        <v>528</v>
      </c>
      <c r="I352" s="148" t="s">
        <v>178</v>
      </c>
      <c r="J352" s="5" t="s">
        <v>1236</v>
      </c>
      <c r="K352" s="5" t="s">
        <v>1237</v>
      </c>
      <c r="M352" s="5" t="str">
        <f t="shared" ca="1" si="10"/>
        <v>II</v>
      </c>
      <c r="N352" s="5">
        <f ca="1">LOOKUP(99^99,--(0&amp;MID(C352,MIN(FIND({0,1,2,3,4,5,6,7,8,9},C352&amp;1234567890)),ROW(INDIRECT("1:"&amp;LEN(C352)+1)))))</f>
        <v>8</v>
      </c>
      <c r="O352" s="5">
        <f t="shared" ca="1" si="11"/>
        <v>1.07</v>
      </c>
      <c r="P352" s="5">
        <f ca="1">LOOKUP(99^99,--(0&amp;MID(G352,MIN(FIND({0,1,2,3,4,5,6,7,8,9},G352&amp;1234567890)),ROW(INDIRECT("1:"&amp;LEN(G352)+1)))))</f>
        <v>1.07</v>
      </c>
    </row>
    <row r="353" spans="1:16" x14ac:dyDescent="0.2">
      <c r="A353" s="148" t="s">
        <v>176</v>
      </c>
      <c r="B353" s="5">
        <v>54</v>
      </c>
      <c r="C353" s="5">
        <v>6.9</v>
      </c>
      <c r="D353" s="5">
        <v>6</v>
      </c>
      <c r="E353" s="5" t="s">
        <v>523</v>
      </c>
      <c r="F353" s="5" t="s">
        <v>533</v>
      </c>
      <c r="G353" s="5">
        <v>0.1</v>
      </c>
      <c r="H353" s="5" t="s">
        <v>1238</v>
      </c>
      <c r="I353" s="148" t="s">
        <v>218</v>
      </c>
      <c r="J353" s="5" t="s">
        <v>1239</v>
      </c>
      <c r="K353" s="5" t="s">
        <v>762</v>
      </c>
      <c r="M353" s="5" t="str">
        <f t="shared" ca="1" si="10"/>
        <v>I</v>
      </c>
      <c r="N353" s="5">
        <f ca="1">LOOKUP(99^99,--(0&amp;MID(C353,MIN(FIND({0,1,2,3,4,5,6,7,8,9},C353&amp;1234567890)),ROW(INDIRECT("1:"&amp;LEN(C353)+1)))))</f>
        <v>6.9</v>
      </c>
      <c r="O353" s="5">
        <f t="shared" ca="1" si="11"/>
        <v>0.1</v>
      </c>
      <c r="P353" s="5">
        <f ca="1">LOOKUP(99^99,--(0&amp;MID(G353,MIN(FIND({0,1,2,3,4,5,6,7,8,9},G353&amp;1234567890)),ROW(INDIRECT("1:"&amp;LEN(G353)+1)))))</f>
        <v>0.1</v>
      </c>
    </row>
    <row r="354" spans="1:16" x14ac:dyDescent="0.2">
      <c r="A354" s="148" t="s">
        <v>254</v>
      </c>
      <c r="B354" s="5">
        <v>54</v>
      </c>
      <c r="C354" s="5">
        <v>4.28</v>
      </c>
      <c r="D354" s="5">
        <v>6</v>
      </c>
      <c r="E354" s="5" t="s">
        <v>686</v>
      </c>
      <c r="F354" s="5" t="s">
        <v>539</v>
      </c>
      <c r="G354" s="5" t="s">
        <v>522</v>
      </c>
      <c r="H354" s="5" t="s">
        <v>540</v>
      </c>
      <c r="I354" s="148" t="s">
        <v>198</v>
      </c>
      <c r="J354" s="5" t="s">
        <v>1240</v>
      </c>
      <c r="K354" s="5" t="s">
        <v>537</v>
      </c>
      <c r="M354" s="5" t="str">
        <f t="shared" si="10"/>
        <v>II</v>
      </c>
      <c r="N354" s="5">
        <f ca="1">LOOKUP(99^99,--(0&amp;MID(C354,MIN(FIND({0,1,2,3,4,5,6,7,8,9},C354&amp;1234567890)),ROW(INDIRECT("1:"&amp;LEN(C354)+1)))))</f>
        <v>4.28</v>
      </c>
      <c r="O354" s="5" t="str">
        <f t="shared" si="11"/>
        <v>No data</v>
      </c>
      <c r="P354" s="5">
        <f ca="1">LOOKUP(99^99,--(0&amp;MID(G354,MIN(FIND({0,1,2,3,4,5,6,7,8,9},G354&amp;1234567890)),ROW(INDIRECT("1:"&amp;LEN(G354)+1)))))</f>
        <v>0</v>
      </c>
    </row>
    <row r="355" spans="1:16" x14ac:dyDescent="0.2">
      <c r="A355" s="148" t="s">
        <v>282</v>
      </c>
      <c r="B355" s="5">
        <v>54</v>
      </c>
      <c r="C355" s="5">
        <v>6.5</v>
      </c>
      <c r="D355" s="5">
        <v>6</v>
      </c>
      <c r="E355" s="5" t="s">
        <v>523</v>
      </c>
      <c r="F355" s="5" t="s">
        <v>533</v>
      </c>
      <c r="G355" s="5">
        <v>30.4</v>
      </c>
      <c r="H355" s="5" t="s">
        <v>719</v>
      </c>
      <c r="I355" s="148" t="s">
        <v>178</v>
      </c>
      <c r="J355" s="5" t="s">
        <v>1241</v>
      </c>
      <c r="K355" s="5" t="s">
        <v>626</v>
      </c>
      <c r="M355" s="5" t="str">
        <f t="shared" ca="1" si="10"/>
        <v>I</v>
      </c>
      <c r="N355" s="5">
        <f ca="1">LOOKUP(99^99,--(0&amp;MID(C355,MIN(FIND({0,1,2,3,4,5,6,7,8,9},C355&amp;1234567890)),ROW(INDIRECT("1:"&amp;LEN(C355)+1)))))</f>
        <v>6.5</v>
      </c>
      <c r="O355" s="5">
        <f t="shared" ca="1" si="11"/>
        <v>30.4</v>
      </c>
      <c r="P355" s="5">
        <f ca="1">LOOKUP(99^99,--(0&amp;MID(G355,MIN(FIND({0,1,2,3,4,5,6,7,8,9},G355&amp;1234567890)),ROW(INDIRECT("1:"&amp;LEN(G355)+1)))))</f>
        <v>30.4</v>
      </c>
    </row>
    <row r="356" spans="1:16" x14ac:dyDescent="0.2">
      <c r="A356" s="148" t="s">
        <v>200</v>
      </c>
      <c r="B356" s="5">
        <v>54</v>
      </c>
      <c r="C356" s="5">
        <v>4.5999999999999996</v>
      </c>
      <c r="D356" s="5">
        <v>6</v>
      </c>
      <c r="E356" s="5" t="s">
        <v>523</v>
      </c>
      <c r="F356" s="5" t="s">
        <v>539</v>
      </c>
      <c r="G356" s="5" t="s">
        <v>546</v>
      </c>
      <c r="H356" s="5" t="s">
        <v>547</v>
      </c>
      <c r="I356" s="148" t="s">
        <v>317</v>
      </c>
      <c r="J356" s="5" t="s">
        <v>1242</v>
      </c>
      <c r="K356" s="5" t="s">
        <v>602</v>
      </c>
      <c r="M356" s="5" t="str">
        <f t="shared" ca="1" si="10"/>
        <v>I</v>
      </c>
      <c r="N356" s="5">
        <f ca="1">LOOKUP(99^99,--(0&amp;MID(C356,MIN(FIND({0,1,2,3,4,5,6,7,8,9},C356&amp;1234567890)),ROW(INDIRECT("1:"&amp;LEN(C356)+1)))))</f>
        <v>4.5999999999999996</v>
      </c>
      <c r="O356" s="5">
        <f t="shared" ca="1" si="11"/>
        <v>0</v>
      </c>
      <c r="P356" s="5">
        <f ca="1">LOOKUP(99^99,--(0&amp;MID(G356,MIN(FIND({0,1,2,3,4,5,6,7,8,9},G356&amp;1234567890)),ROW(INDIRECT("1:"&amp;LEN(G356)+1)))))</f>
        <v>0</v>
      </c>
    </row>
    <row r="357" spans="1:16" x14ac:dyDescent="0.2">
      <c r="A357" s="148" t="s">
        <v>205</v>
      </c>
      <c r="B357" s="5">
        <v>54</v>
      </c>
      <c r="C357" s="5">
        <v>36</v>
      </c>
      <c r="D357" s="5">
        <v>7</v>
      </c>
      <c r="E357" s="5" t="s">
        <v>523</v>
      </c>
      <c r="F357" s="5" t="s">
        <v>783</v>
      </c>
      <c r="G357" s="5">
        <v>0.12</v>
      </c>
      <c r="H357" s="5" t="s">
        <v>1243</v>
      </c>
      <c r="I357" s="148" t="s">
        <v>215</v>
      </c>
      <c r="J357" s="5" t="s">
        <v>1244</v>
      </c>
      <c r="K357" s="5" t="s">
        <v>728</v>
      </c>
      <c r="M357" s="5" t="str">
        <f t="shared" ca="1" si="10"/>
        <v>II</v>
      </c>
      <c r="N357" s="5">
        <f ca="1">LOOKUP(99^99,--(0&amp;MID(C357,MIN(FIND({0,1,2,3,4,5,6,7,8,9},C357&amp;1234567890)),ROW(INDIRECT("1:"&amp;LEN(C357)+1)))))</f>
        <v>36</v>
      </c>
      <c r="O357" s="5">
        <f t="shared" ca="1" si="11"/>
        <v>0.12</v>
      </c>
      <c r="P357" s="5">
        <f ca="1">LOOKUP(99^99,--(0&amp;MID(G357,MIN(FIND({0,1,2,3,4,5,6,7,8,9},G357&amp;1234567890)),ROW(INDIRECT("1:"&amp;LEN(G357)+1)))))</f>
        <v>0.12</v>
      </c>
    </row>
    <row r="358" spans="1:16" x14ac:dyDescent="0.2">
      <c r="A358" s="148" t="s">
        <v>181</v>
      </c>
      <c r="B358" s="5">
        <v>54</v>
      </c>
      <c r="C358" s="5">
        <v>1.3</v>
      </c>
      <c r="D358" s="5">
        <v>6</v>
      </c>
      <c r="E358" s="5" t="s">
        <v>581</v>
      </c>
      <c r="F358" s="5" t="s">
        <v>539</v>
      </c>
      <c r="G358" s="5" t="s">
        <v>546</v>
      </c>
      <c r="H358" s="5" t="s">
        <v>1245</v>
      </c>
      <c r="I358" s="148" t="s">
        <v>173</v>
      </c>
      <c r="J358" s="5" t="s">
        <v>1246</v>
      </c>
      <c r="K358" s="5" t="s">
        <v>594</v>
      </c>
      <c r="M358" s="5" t="str">
        <f t="shared" si="10"/>
        <v>II</v>
      </c>
      <c r="N358" s="5">
        <f ca="1">LOOKUP(99^99,--(0&amp;MID(C358,MIN(FIND({0,1,2,3,4,5,6,7,8,9},C358&amp;1234567890)),ROW(INDIRECT("1:"&amp;LEN(C358)+1)))))</f>
        <v>1.3</v>
      </c>
      <c r="O358" s="5">
        <f t="shared" ca="1" si="11"/>
        <v>0</v>
      </c>
      <c r="P358" s="5">
        <f ca="1">LOOKUP(99^99,--(0&amp;MID(G358,MIN(FIND({0,1,2,3,4,5,6,7,8,9},G358&amp;1234567890)),ROW(INDIRECT("1:"&amp;LEN(G358)+1)))))</f>
        <v>0</v>
      </c>
    </row>
    <row r="359" spans="1:16" x14ac:dyDescent="0.2">
      <c r="A359" s="148" t="s">
        <v>185</v>
      </c>
      <c r="B359" s="5">
        <v>54</v>
      </c>
      <c r="C359" s="5">
        <v>3.9</v>
      </c>
      <c r="D359" s="5">
        <v>6</v>
      </c>
      <c r="E359" s="5" t="s">
        <v>523</v>
      </c>
      <c r="F359" s="5" t="s">
        <v>603</v>
      </c>
      <c r="G359" s="5">
        <v>0.6</v>
      </c>
      <c r="H359" s="5" t="s">
        <v>582</v>
      </c>
      <c r="I359" s="148" t="s">
        <v>247</v>
      </c>
      <c r="J359" s="5" t="s">
        <v>1247</v>
      </c>
      <c r="K359" s="5" t="s">
        <v>526</v>
      </c>
      <c r="M359" s="5" t="str">
        <f t="shared" ca="1" si="10"/>
        <v>I</v>
      </c>
      <c r="N359" s="5">
        <f ca="1">LOOKUP(99^99,--(0&amp;MID(C359,MIN(FIND({0,1,2,3,4,5,6,7,8,9},C359&amp;1234567890)),ROW(INDIRECT("1:"&amp;LEN(C359)+1)))))</f>
        <v>3.9</v>
      </c>
      <c r="O359" s="5">
        <f t="shared" ca="1" si="11"/>
        <v>0.6</v>
      </c>
      <c r="P359" s="5">
        <f ca="1">LOOKUP(99^99,--(0&amp;MID(G359,MIN(FIND({0,1,2,3,4,5,6,7,8,9},G359&amp;1234567890)),ROW(INDIRECT("1:"&amp;LEN(G359)+1)))))</f>
        <v>0.6</v>
      </c>
    </row>
    <row r="360" spans="1:16" x14ac:dyDescent="0.2">
      <c r="A360" s="148" t="s">
        <v>236</v>
      </c>
      <c r="B360" s="5">
        <v>54</v>
      </c>
      <c r="C360" s="5">
        <v>564</v>
      </c>
      <c r="D360" s="5">
        <v>9</v>
      </c>
      <c r="E360" s="5" t="s">
        <v>560</v>
      </c>
      <c r="F360" s="5" t="s">
        <v>561</v>
      </c>
      <c r="G360" s="5">
        <v>0.2</v>
      </c>
      <c r="H360" s="5" t="s">
        <v>641</v>
      </c>
      <c r="I360" s="148" t="s">
        <v>178</v>
      </c>
      <c r="J360" s="5" t="s">
        <v>1248</v>
      </c>
      <c r="K360" s="5" t="s">
        <v>809</v>
      </c>
      <c r="M360" s="5" t="str">
        <f t="shared" si="10"/>
        <v>IV</v>
      </c>
      <c r="N360" s="5">
        <f ca="1">LOOKUP(99^99,--(0&amp;MID(C360,MIN(FIND({0,1,2,3,4,5,6,7,8,9},C360&amp;1234567890)),ROW(INDIRECT("1:"&amp;LEN(C360)+1)))))</f>
        <v>564</v>
      </c>
      <c r="O360" s="5">
        <f t="shared" ca="1" si="11"/>
        <v>0.2</v>
      </c>
      <c r="P360" s="5">
        <f ca="1">LOOKUP(99^99,--(0&amp;MID(G360,MIN(FIND({0,1,2,3,4,5,6,7,8,9},G360&amp;1234567890)),ROW(INDIRECT("1:"&amp;LEN(G360)+1)))))</f>
        <v>0.2</v>
      </c>
    </row>
    <row r="361" spans="1:16" x14ac:dyDescent="0.2">
      <c r="A361" s="148" t="s">
        <v>277</v>
      </c>
      <c r="B361" s="5">
        <v>54</v>
      </c>
      <c r="C361" s="5">
        <v>20.399999999999999</v>
      </c>
      <c r="D361" s="5">
        <v>8</v>
      </c>
      <c r="E361" s="5" t="s">
        <v>977</v>
      </c>
      <c r="F361" s="5" t="s">
        <v>533</v>
      </c>
      <c r="G361" s="5" t="s">
        <v>638</v>
      </c>
      <c r="H361" s="5" t="s">
        <v>1249</v>
      </c>
      <c r="I361" s="148" t="s">
        <v>228</v>
      </c>
      <c r="J361" s="5" t="s">
        <v>1250</v>
      </c>
      <c r="K361" s="5" t="s">
        <v>762</v>
      </c>
      <c r="M361" s="5" t="str">
        <f t="shared" si="10"/>
        <v>III</v>
      </c>
      <c r="N361" s="5">
        <f ca="1">LOOKUP(99^99,--(0&amp;MID(C361,MIN(FIND({0,1,2,3,4,5,6,7,8,9},C361&amp;1234567890)),ROW(INDIRECT("1:"&amp;LEN(C361)+1)))))</f>
        <v>20.399999999999999</v>
      </c>
      <c r="O361" s="5">
        <f t="shared" ca="1" si="11"/>
        <v>0.01</v>
      </c>
      <c r="P361" s="5">
        <f ca="1">LOOKUP(99^99,--(0&amp;MID(G361,MIN(FIND({0,1,2,3,4,5,6,7,8,9},G361&amp;1234567890)),ROW(INDIRECT("1:"&amp;LEN(G361)+1)))))</f>
        <v>0.01</v>
      </c>
    </row>
    <row r="362" spans="1:16" x14ac:dyDescent="0.2">
      <c r="A362" s="148" t="s">
        <v>241</v>
      </c>
      <c r="B362" s="5">
        <v>54</v>
      </c>
      <c r="C362" s="5">
        <v>34</v>
      </c>
      <c r="D362" s="5" t="s">
        <v>812</v>
      </c>
      <c r="E362" s="5" t="s">
        <v>523</v>
      </c>
      <c r="F362" s="5" t="s">
        <v>528</v>
      </c>
      <c r="G362" s="5">
        <v>0.43</v>
      </c>
      <c r="H362" s="5" t="s">
        <v>752</v>
      </c>
      <c r="I362" s="148" t="s">
        <v>215</v>
      </c>
      <c r="J362" s="5" t="s">
        <v>1251</v>
      </c>
      <c r="K362" s="5" t="s">
        <v>590</v>
      </c>
      <c r="M362" s="5" t="str">
        <f t="shared" ca="1" si="10"/>
        <v>II</v>
      </c>
      <c r="N362" s="5">
        <f ca="1">LOOKUP(99^99,--(0&amp;MID(C362,MIN(FIND({0,1,2,3,4,5,6,7,8,9},C362&amp;1234567890)),ROW(INDIRECT("1:"&amp;LEN(C362)+1)))))</f>
        <v>34</v>
      </c>
      <c r="O362" s="5">
        <f t="shared" ca="1" si="11"/>
        <v>0.43</v>
      </c>
      <c r="P362" s="5">
        <f ca="1">LOOKUP(99^99,--(0&amp;MID(G362,MIN(FIND({0,1,2,3,4,5,6,7,8,9},G362&amp;1234567890)),ROW(INDIRECT("1:"&amp;LEN(G362)+1)))))</f>
        <v>0.43</v>
      </c>
    </row>
    <row r="363" spans="1:16" x14ac:dyDescent="0.2">
      <c r="A363" s="148" t="s">
        <v>247</v>
      </c>
      <c r="B363" s="5">
        <v>54</v>
      </c>
      <c r="C363" s="5">
        <v>3.96</v>
      </c>
      <c r="D363" s="5">
        <v>6</v>
      </c>
      <c r="E363" s="5" t="s">
        <v>545</v>
      </c>
      <c r="F363" s="5" t="s">
        <v>1252</v>
      </c>
      <c r="G363" s="5" t="s">
        <v>522</v>
      </c>
      <c r="H363" s="5" t="s">
        <v>522</v>
      </c>
      <c r="I363" s="148" t="s">
        <v>317</v>
      </c>
      <c r="J363" s="5" t="s">
        <v>1253</v>
      </c>
      <c r="K363" s="5" t="s">
        <v>610</v>
      </c>
      <c r="M363" s="5" t="str">
        <f t="shared" si="10"/>
        <v>II</v>
      </c>
      <c r="N363" s="5">
        <f ca="1">LOOKUP(99^99,--(0&amp;MID(C363,MIN(FIND({0,1,2,3,4,5,6,7,8,9},C363&amp;1234567890)),ROW(INDIRECT("1:"&amp;LEN(C363)+1)))))</f>
        <v>3.96</v>
      </c>
      <c r="O363" s="5" t="str">
        <f t="shared" si="11"/>
        <v>No data</v>
      </c>
      <c r="P363" s="5">
        <f ca="1">LOOKUP(99^99,--(0&amp;MID(G363,MIN(FIND({0,1,2,3,4,5,6,7,8,9},G363&amp;1234567890)),ROW(INDIRECT("1:"&amp;LEN(G363)+1)))))</f>
        <v>0</v>
      </c>
    </row>
    <row r="364" spans="1:16" x14ac:dyDescent="0.2">
      <c r="A364" s="148" t="s">
        <v>271</v>
      </c>
      <c r="B364" s="5">
        <v>54</v>
      </c>
      <c r="C364" s="5">
        <v>3.8</v>
      </c>
      <c r="D364" s="5">
        <v>6</v>
      </c>
      <c r="E364" s="5" t="s">
        <v>523</v>
      </c>
      <c r="F364" s="5" t="s">
        <v>888</v>
      </c>
      <c r="G364" s="5">
        <v>1.96</v>
      </c>
      <c r="H364" s="5" t="s">
        <v>1254</v>
      </c>
      <c r="I364" s="148" t="s">
        <v>173</v>
      </c>
      <c r="J364" s="5" t="s">
        <v>1255</v>
      </c>
      <c r="K364" s="5" t="s">
        <v>1256</v>
      </c>
      <c r="M364" s="5" t="str">
        <f t="shared" ca="1" si="10"/>
        <v>I</v>
      </c>
      <c r="N364" s="5">
        <f ca="1">LOOKUP(99^99,--(0&amp;MID(C364,MIN(FIND({0,1,2,3,4,5,6,7,8,9},C364&amp;1234567890)),ROW(INDIRECT("1:"&amp;LEN(C364)+1)))))</f>
        <v>3.8</v>
      </c>
      <c r="O364" s="5">
        <f t="shared" ca="1" si="11"/>
        <v>1.96</v>
      </c>
      <c r="P364" s="5">
        <f ca="1">LOOKUP(99^99,--(0&amp;MID(G364,MIN(FIND({0,1,2,3,4,5,6,7,8,9},G364&amp;1234567890)),ROW(INDIRECT("1:"&amp;LEN(G364)+1)))))</f>
        <v>1.96</v>
      </c>
    </row>
    <row r="365" spans="1:16" x14ac:dyDescent="0.2">
      <c r="A365" s="148" t="s">
        <v>241</v>
      </c>
      <c r="B365" s="5">
        <v>54</v>
      </c>
      <c r="C365" s="5">
        <v>27.5</v>
      </c>
      <c r="D365" s="5">
        <v>7</v>
      </c>
      <c r="E365" s="5" t="s">
        <v>523</v>
      </c>
      <c r="F365" s="5" t="s">
        <v>561</v>
      </c>
      <c r="G365" s="5" t="s">
        <v>522</v>
      </c>
      <c r="H365" s="5" t="s">
        <v>597</v>
      </c>
      <c r="I365" s="148" t="s">
        <v>182</v>
      </c>
      <c r="J365" s="5" t="s">
        <v>1257</v>
      </c>
      <c r="K365" s="5" t="s">
        <v>626</v>
      </c>
      <c r="M365" s="5" t="str">
        <f t="shared" ca="1" si="10"/>
        <v>II</v>
      </c>
      <c r="N365" s="5">
        <f ca="1">LOOKUP(99^99,--(0&amp;MID(C365,MIN(FIND({0,1,2,3,4,5,6,7,8,9},C365&amp;1234567890)),ROW(INDIRECT("1:"&amp;LEN(C365)+1)))))</f>
        <v>27.5</v>
      </c>
      <c r="O365" s="5">
        <f t="shared" ca="1" si="11"/>
        <v>27.5</v>
      </c>
      <c r="P365" s="5">
        <f ca="1">LOOKUP(99^99,--(0&amp;MID(G365,MIN(FIND({0,1,2,3,4,5,6,7,8,9},G365&amp;1234567890)),ROW(INDIRECT("1:"&amp;LEN(G365)+1)))))</f>
        <v>0</v>
      </c>
    </row>
    <row r="366" spans="1:16" x14ac:dyDescent="0.2">
      <c r="A366" s="148" t="s">
        <v>231</v>
      </c>
      <c r="B366" s="5">
        <v>54</v>
      </c>
      <c r="C366" s="5">
        <v>4.9000000000000004</v>
      </c>
      <c r="D366" s="5">
        <v>7</v>
      </c>
      <c r="E366" s="5" t="s">
        <v>523</v>
      </c>
      <c r="F366" s="5" t="s">
        <v>539</v>
      </c>
      <c r="G366" s="5" t="s">
        <v>522</v>
      </c>
      <c r="H366" s="5" t="s">
        <v>540</v>
      </c>
      <c r="I366" s="148" t="s">
        <v>181</v>
      </c>
      <c r="J366" s="5" t="s">
        <v>1258</v>
      </c>
      <c r="K366" s="5" t="s">
        <v>590</v>
      </c>
      <c r="M366" s="5" t="str">
        <f t="shared" ca="1" si="10"/>
        <v>II</v>
      </c>
      <c r="N366" s="5">
        <f ca="1">LOOKUP(99^99,--(0&amp;MID(C366,MIN(FIND({0,1,2,3,4,5,6,7,8,9},C366&amp;1234567890)),ROW(INDIRECT("1:"&amp;LEN(C366)+1)))))</f>
        <v>4.9000000000000004</v>
      </c>
      <c r="O366" s="5" t="str">
        <f t="shared" si="11"/>
        <v>No data</v>
      </c>
      <c r="P366" s="5">
        <f ca="1">LOOKUP(99^99,--(0&amp;MID(G366,MIN(FIND({0,1,2,3,4,5,6,7,8,9},G366&amp;1234567890)),ROW(INDIRECT("1:"&amp;LEN(G366)+1)))))</f>
        <v>0</v>
      </c>
    </row>
    <row r="367" spans="1:16" x14ac:dyDescent="0.2">
      <c r="A367" s="148" t="s">
        <v>195</v>
      </c>
      <c r="B367" s="5">
        <v>54</v>
      </c>
      <c r="C367" s="5">
        <v>4.8</v>
      </c>
      <c r="D367" s="5">
        <v>6</v>
      </c>
      <c r="E367" s="5" t="s">
        <v>523</v>
      </c>
      <c r="F367" s="5" t="s">
        <v>539</v>
      </c>
      <c r="G367" s="5" t="s">
        <v>522</v>
      </c>
      <c r="H367" s="5" t="s">
        <v>540</v>
      </c>
      <c r="I367" s="148" t="s">
        <v>216</v>
      </c>
      <c r="J367" s="5" t="s">
        <v>1259</v>
      </c>
      <c r="K367" s="5" t="s">
        <v>637</v>
      </c>
      <c r="M367" s="5" t="str">
        <f t="shared" ca="1" si="10"/>
        <v>I</v>
      </c>
      <c r="N367" s="5">
        <f ca="1">LOOKUP(99^99,--(0&amp;MID(C367,MIN(FIND({0,1,2,3,4,5,6,7,8,9},C367&amp;1234567890)),ROW(INDIRECT("1:"&amp;LEN(C367)+1)))))</f>
        <v>4.8</v>
      </c>
      <c r="O367" s="5" t="str">
        <f t="shared" si="11"/>
        <v>No data</v>
      </c>
      <c r="P367" s="5">
        <f ca="1">LOOKUP(99^99,--(0&amp;MID(G367,MIN(FIND({0,1,2,3,4,5,6,7,8,9},G367&amp;1234567890)),ROW(INDIRECT("1:"&amp;LEN(G367)+1)))))</f>
        <v>0</v>
      </c>
    </row>
    <row r="368" spans="1:16" x14ac:dyDescent="0.2">
      <c r="A368" s="148" t="s">
        <v>207</v>
      </c>
      <c r="B368" s="5">
        <v>54</v>
      </c>
      <c r="C368" s="5">
        <v>6.1</v>
      </c>
      <c r="D368" s="5">
        <v>6</v>
      </c>
      <c r="E368" s="5" t="s">
        <v>523</v>
      </c>
      <c r="F368" s="5" t="s">
        <v>539</v>
      </c>
      <c r="G368" s="5" t="s">
        <v>546</v>
      </c>
      <c r="H368" s="5" t="s">
        <v>1260</v>
      </c>
      <c r="I368" s="148" t="s">
        <v>224</v>
      </c>
      <c r="J368" s="5" t="s">
        <v>1261</v>
      </c>
      <c r="K368" s="5" t="s">
        <v>612</v>
      </c>
      <c r="M368" s="5" t="str">
        <f t="shared" ca="1" si="10"/>
        <v>I</v>
      </c>
      <c r="N368" s="5">
        <f ca="1">LOOKUP(99^99,--(0&amp;MID(C368,MIN(FIND({0,1,2,3,4,5,6,7,8,9},C368&amp;1234567890)),ROW(INDIRECT("1:"&amp;LEN(C368)+1)))))</f>
        <v>6.1</v>
      </c>
      <c r="O368" s="5">
        <f t="shared" ca="1" si="11"/>
        <v>0</v>
      </c>
      <c r="P368" s="5">
        <f ca="1">LOOKUP(99^99,--(0&amp;MID(G368,MIN(FIND({0,1,2,3,4,5,6,7,8,9},G368&amp;1234567890)),ROW(INDIRECT("1:"&amp;LEN(G368)+1)))))</f>
        <v>0</v>
      </c>
    </row>
    <row r="369" spans="1:16" x14ac:dyDescent="0.2">
      <c r="A369" s="148" t="s">
        <v>177</v>
      </c>
      <c r="B369" s="5">
        <v>54</v>
      </c>
      <c r="C369" s="5">
        <v>3.5</v>
      </c>
      <c r="D369" s="5">
        <v>7</v>
      </c>
      <c r="E369" s="5" t="s">
        <v>523</v>
      </c>
      <c r="F369" s="5" t="s">
        <v>539</v>
      </c>
      <c r="G369" s="5" t="s">
        <v>546</v>
      </c>
      <c r="H369" s="5" t="s">
        <v>1262</v>
      </c>
      <c r="I369" s="148" t="s">
        <v>178</v>
      </c>
      <c r="J369" s="5" t="s">
        <v>1263</v>
      </c>
      <c r="K369" s="5" t="s">
        <v>594</v>
      </c>
      <c r="M369" s="5" t="str">
        <f t="shared" ca="1" si="10"/>
        <v>II</v>
      </c>
      <c r="N369" s="5">
        <f ca="1">LOOKUP(99^99,--(0&amp;MID(C369,MIN(FIND({0,1,2,3,4,5,6,7,8,9},C369&amp;1234567890)),ROW(INDIRECT("1:"&amp;LEN(C369)+1)))))</f>
        <v>3.5</v>
      </c>
      <c r="O369" s="5">
        <f t="shared" ca="1" si="11"/>
        <v>0</v>
      </c>
      <c r="P369" s="5">
        <f ca="1">LOOKUP(99^99,--(0&amp;MID(G369,MIN(FIND({0,1,2,3,4,5,6,7,8,9},G369&amp;1234567890)),ROW(INDIRECT("1:"&amp;LEN(G369)+1)))))</f>
        <v>0</v>
      </c>
    </row>
    <row r="370" spans="1:16" x14ac:dyDescent="0.2">
      <c r="A370" s="148" t="s">
        <v>182</v>
      </c>
      <c r="B370" s="5">
        <v>54</v>
      </c>
      <c r="C370" s="5">
        <v>9.6999999999999993</v>
      </c>
      <c r="D370" s="5">
        <v>8</v>
      </c>
      <c r="E370" s="5" t="s">
        <v>523</v>
      </c>
      <c r="F370" s="5" t="s">
        <v>1264</v>
      </c>
      <c r="G370" s="5" t="s">
        <v>1265</v>
      </c>
      <c r="H370" s="5" t="s">
        <v>1266</v>
      </c>
      <c r="I370" s="148" t="s">
        <v>247</v>
      </c>
      <c r="J370" s="5" t="s">
        <v>1033</v>
      </c>
      <c r="K370" s="5" t="s">
        <v>1267</v>
      </c>
      <c r="M370" s="5" t="str">
        <f t="shared" ca="1" si="10"/>
        <v>II</v>
      </c>
      <c r="N370" s="5">
        <f ca="1">LOOKUP(99^99,--(0&amp;MID(C370,MIN(FIND({0,1,2,3,4,5,6,7,8,9},C370&amp;1234567890)),ROW(INDIRECT("1:"&amp;LEN(C370)+1)))))</f>
        <v>9.6999999999999993</v>
      </c>
      <c r="O370" s="5">
        <f t="shared" ca="1" si="11"/>
        <v>0.05</v>
      </c>
      <c r="P370" s="5">
        <f ca="1">LOOKUP(99^99,--(0&amp;MID(G370,MIN(FIND({0,1,2,3,4,5,6,7,8,9},G370&amp;1234567890)),ROW(INDIRECT("1:"&amp;LEN(G370)+1)))))</f>
        <v>0.05</v>
      </c>
    </row>
    <row r="371" spans="1:16" x14ac:dyDescent="0.2">
      <c r="A371" s="148" t="s">
        <v>181</v>
      </c>
      <c r="B371" s="5">
        <v>54</v>
      </c>
      <c r="C371" s="5">
        <v>12</v>
      </c>
      <c r="D371" s="5">
        <v>6</v>
      </c>
      <c r="E371" s="5" t="s">
        <v>523</v>
      </c>
      <c r="F371" s="5" t="s">
        <v>563</v>
      </c>
      <c r="G371" s="5">
        <v>10.78</v>
      </c>
      <c r="H371" s="5" t="s">
        <v>1095</v>
      </c>
      <c r="I371" s="148" t="s">
        <v>215</v>
      </c>
      <c r="J371" s="5" t="s">
        <v>1268</v>
      </c>
      <c r="K371" s="5" t="s">
        <v>1269</v>
      </c>
      <c r="M371" s="5" t="str">
        <f t="shared" ca="1" si="10"/>
        <v>II</v>
      </c>
      <c r="N371" s="5">
        <f ca="1">LOOKUP(99^99,--(0&amp;MID(C371,MIN(FIND({0,1,2,3,4,5,6,7,8,9},C371&amp;1234567890)),ROW(INDIRECT("1:"&amp;LEN(C371)+1)))))</f>
        <v>12</v>
      </c>
      <c r="O371" s="5">
        <f t="shared" ca="1" si="11"/>
        <v>10.78</v>
      </c>
      <c r="P371" s="5">
        <f ca="1">LOOKUP(99^99,--(0&amp;MID(G371,MIN(FIND({0,1,2,3,4,5,6,7,8,9},G371&amp;1234567890)),ROW(INDIRECT("1:"&amp;LEN(G371)+1)))))</f>
        <v>10.78</v>
      </c>
    </row>
    <row r="372" spans="1:16" x14ac:dyDescent="0.2">
      <c r="A372" s="148" t="s">
        <v>283</v>
      </c>
      <c r="B372" s="5">
        <v>54</v>
      </c>
      <c r="C372" s="5">
        <v>7.2</v>
      </c>
      <c r="D372" s="5" t="s">
        <v>723</v>
      </c>
      <c r="E372" s="5" t="s">
        <v>581</v>
      </c>
      <c r="F372" s="5" t="s">
        <v>1270</v>
      </c>
      <c r="G372" s="5">
        <v>3.5</v>
      </c>
      <c r="H372" s="5" t="s">
        <v>1271</v>
      </c>
      <c r="I372" s="148" t="s">
        <v>218</v>
      </c>
      <c r="J372" s="5" t="s">
        <v>1272</v>
      </c>
      <c r="K372" s="5" t="s">
        <v>817</v>
      </c>
      <c r="M372" s="5" t="str">
        <f t="shared" si="10"/>
        <v>II</v>
      </c>
      <c r="N372" s="5">
        <f ca="1">LOOKUP(99^99,--(0&amp;MID(C372,MIN(FIND({0,1,2,3,4,5,6,7,8,9},C372&amp;1234567890)),ROW(INDIRECT("1:"&amp;LEN(C372)+1)))))</f>
        <v>7.2</v>
      </c>
      <c r="O372" s="5">
        <f t="shared" ca="1" si="11"/>
        <v>3.5</v>
      </c>
      <c r="P372" s="5">
        <f ca="1">LOOKUP(99^99,--(0&amp;MID(G372,MIN(FIND({0,1,2,3,4,5,6,7,8,9},G372&amp;1234567890)),ROW(INDIRECT("1:"&amp;LEN(G372)+1)))))</f>
        <v>3.5</v>
      </c>
    </row>
    <row r="373" spans="1:16" x14ac:dyDescent="0.2">
      <c r="A373" s="148" t="s">
        <v>210</v>
      </c>
      <c r="B373" s="5">
        <v>54</v>
      </c>
      <c r="C373" s="5">
        <v>18.399999999999999</v>
      </c>
      <c r="D373" s="5">
        <v>8</v>
      </c>
      <c r="E373" s="5" t="s">
        <v>581</v>
      </c>
      <c r="F373" s="5" t="s">
        <v>1273</v>
      </c>
      <c r="G373" s="5">
        <v>3.5</v>
      </c>
      <c r="H373" s="5" t="s">
        <v>1274</v>
      </c>
      <c r="I373" s="148" t="s">
        <v>247</v>
      </c>
      <c r="J373" s="5" t="s">
        <v>1275</v>
      </c>
      <c r="K373" s="5" t="s">
        <v>634</v>
      </c>
      <c r="M373" s="5" t="str">
        <f t="shared" si="10"/>
        <v>II</v>
      </c>
      <c r="N373" s="5">
        <f ca="1">LOOKUP(99^99,--(0&amp;MID(C373,MIN(FIND({0,1,2,3,4,5,6,7,8,9},C373&amp;1234567890)),ROW(INDIRECT("1:"&amp;LEN(C373)+1)))))</f>
        <v>18.399999999999999</v>
      </c>
      <c r="O373" s="5">
        <f t="shared" ca="1" si="11"/>
        <v>3.5</v>
      </c>
      <c r="P373" s="5">
        <f ca="1">LOOKUP(99^99,--(0&amp;MID(G373,MIN(FIND({0,1,2,3,4,5,6,7,8,9},G373&amp;1234567890)),ROW(INDIRECT("1:"&amp;LEN(G373)+1)))))</f>
        <v>3.5</v>
      </c>
    </row>
    <row r="374" spans="1:16" x14ac:dyDescent="0.2">
      <c r="A374" s="148" t="s">
        <v>200</v>
      </c>
      <c r="B374" s="5">
        <v>54</v>
      </c>
      <c r="C374" s="5">
        <v>3.5</v>
      </c>
      <c r="D374" s="5">
        <v>6</v>
      </c>
      <c r="E374" s="5" t="s">
        <v>523</v>
      </c>
      <c r="F374" s="5" t="s">
        <v>603</v>
      </c>
      <c r="G374" s="5">
        <v>1.2</v>
      </c>
      <c r="H374" s="5" t="s">
        <v>554</v>
      </c>
      <c r="I374" s="148" t="s">
        <v>178</v>
      </c>
      <c r="J374" s="5" t="s">
        <v>1276</v>
      </c>
      <c r="K374" s="5" t="s">
        <v>718</v>
      </c>
      <c r="M374" s="5" t="str">
        <f t="shared" ca="1" si="10"/>
        <v>I</v>
      </c>
      <c r="N374" s="5">
        <f ca="1">LOOKUP(99^99,--(0&amp;MID(C374,MIN(FIND({0,1,2,3,4,5,6,7,8,9},C374&amp;1234567890)),ROW(INDIRECT("1:"&amp;LEN(C374)+1)))))</f>
        <v>3.5</v>
      </c>
      <c r="O374" s="5">
        <f t="shared" ca="1" si="11"/>
        <v>1.2</v>
      </c>
      <c r="P374" s="5">
        <f ca="1">LOOKUP(99^99,--(0&amp;MID(G374,MIN(FIND({0,1,2,3,4,5,6,7,8,9},G374&amp;1234567890)),ROW(INDIRECT("1:"&amp;LEN(G374)+1)))))</f>
        <v>1.2</v>
      </c>
    </row>
    <row r="375" spans="1:16" x14ac:dyDescent="0.2">
      <c r="A375" s="148" t="s">
        <v>199</v>
      </c>
      <c r="B375" s="5">
        <v>54</v>
      </c>
      <c r="C375" s="5">
        <v>3.5</v>
      </c>
      <c r="D375" s="5">
        <v>7</v>
      </c>
      <c r="E375" s="5" t="s">
        <v>523</v>
      </c>
      <c r="F375" s="5" t="s">
        <v>539</v>
      </c>
      <c r="G375" s="5">
        <v>0.05</v>
      </c>
      <c r="H375" s="5" t="s">
        <v>535</v>
      </c>
      <c r="I375" s="148" t="s">
        <v>224</v>
      </c>
      <c r="J375" s="5" t="s">
        <v>1277</v>
      </c>
      <c r="K375" s="5" t="s">
        <v>594</v>
      </c>
      <c r="M375" s="5" t="str">
        <f t="shared" ca="1" si="10"/>
        <v>II</v>
      </c>
      <c r="N375" s="5">
        <f ca="1">LOOKUP(99^99,--(0&amp;MID(C375,MIN(FIND({0,1,2,3,4,5,6,7,8,9},C375&amp;1234567890)),ROW(INDIRECT("1:"&amp;LEN(C375)+1)))))</f>
        <v>3.5</v>
      </c>
      <c r="O375" s="5">
        <f t="shared" ca="1" si="11"/>
        <v>0.05</v>
      </c>
      <c r="P375" s="5">
        <f ca="1">LOOKUP(99^99,--(0&amp;MID(G375,MIN(FIND({0,1,2,3,4,5,6,7,8,9},G375&amp;1234567890)),ROW(INDIRECT("1:"&amp;LEN(G375)+1)))))</f>
        <v>0.05</v>
      </c>
    </row>
    <row r="376" spans="1:16" x14ac:dyDescent="0.2">
      <c r="A376" s="148" t="s">
        <v>188</v>
      </c>
      <c r="B376" s="5">
        <v>54</v>
      </c>
      <c r="C376" s="5">
        <v>98.8</v>
      </c>
      <c r="D376" s="5">
        <v>7</v>
      </c>
      <c r="E376" s="5" t="s">
        <v>545</v>
      </c>
      <c r="F376" s="5" t="s">
        <v>719</v>
      </c>
      <c r="G376" s="5" t="s">
        <v>546</v>
      </c>
      <c r="H376" s="5" t="s">
        <v>1278</v>
      </c>
      <c r="I376" s="148" t="s">
        <v>248</v>
      </c>
      <c r="J376" s="5" t="s">
        <v>1279</v>
      </c>
      <c r="K376" s="5" t="s">
        <v>822</v>
      </c>
      <c r="M376" s="5" t="str">
        <f t="shared" si="10"/>
        <v>II</v>
      </c>
      <c r="N376" s="5">
        <f ca="1">LOOKUP(99^99,--(0&amp;MID(C376,MIN(FIND({0,1,2,3,4,5,6,7,8,9},C376&amp;1234567890)),ROW(INDIRECT("1:"&amp;LEN(C376)+1)))))</f>
        <v>98.8</v>
      </c>
      <c r="O376" s="5">
        <f t="shared" ca="1" si="11"/>
        <v>0</v>
      </c>
      <c r="P376" s="5">
        <f ca="1">LOOKUP(99^99,--(0&amp;MID(G376,MIN(FIND({0,1,2,3,4,5,6,7,8,9},G376&amp;1234567890)),ROW(INDIRECT("1:"&amp;LEN(G376)+1)))))</f>
        <v>0</v>
      </c>
    </row>
    <row r="377" spans="1:16" x14ac:dyDescent="0.2">
      <c r="A377" s="148" t="s">
        <v>212</v>
      </c>
      <c r="B377" s="5">
        <v>54</v>
      </c>
      <c r="C377" s="5">
        <v>5.6</v>
      </c>
      <c r="D377" s="5">
        <v>7</v>
      </c>
      <c r="E377" s="5" t="s">
        <v>607</v>
      </c>
      <c r="F377" s="5" t="s">
        <v>533</v>
      </c>
      <c r="G377" s="5" t="s">
        <v>546</v>
      </c>
      <c r="H377" s="5" t="s">
        <v>1280</v>
      </c>
      <c r="I377" s="148" t="s">
        <v>218</v>
      </c>
      <c r="J377" s="5" t="s">
        <v>1281</v>
      </c>
      <c r="K377" s="5" t="s">
        <v>645</v>
      </c>
      <c r="M377" s="5" t="str">
        <f t="shared" ca="1" si="10"/>
        <v>II</v>
      </c>
      <c r="N377" s="5">
        <f ca="1">LOOKUP(99^99,--(0&amp;MID(C377,MIN(FIND({0,1,2,3,4,5,6,7,8,9},C377&amp;1234567890)),ROW(INDIRECT("1:"&amp;LEN(C377)+1)))))</f>
        <v>5.6</v>
      </c>
      <c r="O377" s="5">
        <f t="shared" ca="1" si="11"/>
        <v>0</v>
      </c>
      <c r="P377" s="5">
        <f ca="1">LOOKUP(99^99,--(0&amp;MID(G377,MIN(FIND({0,1,2,3,4,5,6,7,8,9},G377&amp;1234567890)),ROW(INDIRECT("1:"&amp;LEN(G377)+1)))))</f>
        <v>0</v>
      </c>
    </row>
    <row r="378" spans="1:16" x14ac:dyDescent="0.2">
      <c r="A378" s="148" t="s">
        <v>258</v>
      </c>
      <c r="B378" s="5">
        <v>55</v>
      </c>
      <c r="C378" s="5">
        <v>5</v>
      </c>
      <c r="D378" s="5">
        <v>6</v>
      </c>
      <c r="E378" s="5" t="s">
        <v>523</v>
      </c>
      <c r="F378" s="5" t="s">
        <v>888</v>
      </c>
      <c r="G378" s="5" t="s">
        <v>522</v>
      </c>
      <c r="H378" s="5" t="s">
        <v>540</v>
      </c>
      <c r="I378" s="148" t="s">
        <v>206</v>
      </c>
      <c r="J378" s="5" t="s">
        <v>1282</v>
      </c>
      <c r="K378" s="5" t="s">
        <v>544</v>
      </c>
      <c r="M378" s="5" t="str">
        <f t="shared" ca="1" si="10"/>
        <v>I</v>
      </c>
      <c r="N378" s="5">
        <f ca="1">LOOKUP(99^99,--(0&amp;MID(C378,MIN(FIND({0,1,2,3,4,5,6,7,8,9},C378&amp;1234567890)),ROW(INDIRECT("1:"&amp;LEN(C378)+1)))))</f>
        <v>5</v>
      </c>
      <c r="O378" s="5" t="str">
        <f t="shared" si="11"/>
        <v>No data</v>
      </c>
      <c r="P378" s="5">
        <f ca="1">LOOKUP(99^99,--(0&amp;MID(G378,MIN(FIND({0,1,2,3,4,5,6,7,8,9},G378&amp;1234567890)),ROW(INDIRECT("1:"&amp;LEN(G378)+1)))))</f>
        <v>0</v>
      </c>
    </row>
    <row r="379" spans="1:16" x14ac:dyDescent="0.2">
      <c r="A379" s="148" t="s">
        <v>284</v>
      </c>
      <c r="B379" s="5">
        <v>55</v>
      </c>
      <c r="C379" s="5">
        <v>8.9</v>
      </c>
      <c r="D379" s="5">
        <v>6</v>
      </c>
      <c r="E379" s="5" t="s">
        <v>523</v>
      </c>
      <c r="F379" s="5" t="s">
        <v>1283</v>
      </c>
      <c r="G379" s="5" t="s">
        <v>522</v>
      </c>
      <c r="H379" s="5" t="s">
        <v>540</v>
      </c>
      <c r="I379" s="148" t="s">
        <v>216</v>
      </c>
      <c r="J379" s="5" t="s">
        <v>1284</v>
      </c>
      <c r="K379" s="5" t="s">
        <v>805</v>
      </c>
      <c r="M379" s="5" t="str">
        <f t="shared" ca="1" si="10"/>
        <v>I</v>
      </c>
      <c r="N379" s="5">
        <f ca="1">LOOKUP(99^99,--(0&amp;MID(C379,MIN(FIND({0,1,2,3,4,5,6,7,8,9},C379&amp;1234567890)),ROW(INDIRECT("1:"&amp;LEN(C379)+1)))))</f>
        <v>8.9</v>
      </c>
      <c r="O379" s="5" t="str">
        <f t="shared" si="11"/>
        <v>No data</v>
      </c>
      <c r="P379" s="5">
        <f ca="1">LOOKUP(99^99,--(0&amp;MID(G379,MIN(FIND({0,1,2,3,4,5,6,7,8,9},G379&amp;1234567890)),ROW(INDIRECT("1:"&amp;LEN(G379)+1)))))</f>
        <v>0</v>
      </c>
    </row>
    <row r="380" spans="1:16" x14ac:dyDescent="0.2">
      <c r="A380" s="148" t="s">
        <v>207</v>
      </c>
      <c r="B380" s="5">
        <v>55</v>
      </c>
      <c r="C380" s="5">
        <v>4.4000000000000004</v>
      </c>
      <c r="D380" s="5">
        <v>7</v>
      </c>
      <c r="E380" s="5" t="s">
        <v>523</v>
      </c>
      <c r="F380" s="5" t="s">
        <v>539</v>
      </c>
      <c r="G380" s="5" t="s">
        <v>546</v>
      </c>
      <c r="H380" s="5" t="s">
        <v>1285</v>
      </c>
      <c r="I380" s="148" t="s">
        <v>173</v>
      </c>
      <c r="J380" s="5" t="s">
        <v>1286</v>
      </c>
      <c r="K380" s="5" t="s">
        <v>526</v>
      </c>
      <c r="M380" s="5" t="str">
        <f t="shared" ca="1" si="10"/>
        <v>II</v>
      </c>
      <c r="N380" s="5">
        <f ca="1">LOOKUP(99^99,--(0&amp;MID(C380,MIN(FIND({0,1,2,3,4,5,6,7,8,9},C380&amp;1234567890)),ROW(INDIRECT("1:"&amp;LEN(C380)+1)))))</f>
        <v>4.4000000000000004</v>
      </c>
      <c r="O380" s="5">
        <f t="shared" ca="1" si="11"/>
        <v>0</v>
      </c>
      <c r="P380" s="5">
        <f ca="1">LOOKUP(99^99,--(0&amp;MID(G380,MIN(FIND({0,1,2,3,4,5,6,7,8,9},G380&amp;1234567890)),ROW(INDIRECT("1:"&amp;LEN(G380)+1)))))</f>
        <v>0</v>
      </c>
    </row>
    <row r="381" spans="1:16" x14ac:dyDescent="0.2">
      <c r="A381" s="148" t="s">
        <v>218</v>
      </c>
      <c r="B381" s="5">
        <v>55</v>
      </c>
      <c r="C381" s="5">
        <v>4.5999999999999996</v>
      </c>
      <c r="D381" s="5">
        <v>6</v>
      </c>
      <c r="E381" s="5" t="s">
        <v>523</v>
      </c>
      <c r="F381" s="5" t="s">
        <v>705</v>
      </c>
      <c r="G381" s="5" t="s">
        <v>522</v>
      </c>
      <c r="H381" s="5" t="s">
        <v>522</v>
      </c>
      <c r="I381" s="148" t="s">
        <v>218</v>
      </c>
      <c r="J381" s="5" t="s">
        <v>1287</v>
      </c>
      <c r="K381" s="5" t="s">
        <v>594</v>
      </c>
      <c r="M381" s="5" t="str">
        <f t="shared" ca="1" si="10"/>
        <v>I</v>
      </c>
      <c r="N381" s="5">
        <f ca="1">LOOKUP(99^99,--(0&amp;MID(C381,MIN(FIND({0,1,2,3,4,5,6,7,8,9},C381&amp;1234567890)),ROW(INDIRECT("1:"&amp;LEN(C381)+1)))))</f>
        <v>4.5999999999999996</v>
      </c>
      <c r="O381" s="5" t="str">
        <f t="shared" si="11"/>
        <v>No data</v>
      </c>
      <c r="P381" s="5">
        <f ca="1">LOOKUP(99^99,--(0&amp;MID(G381,MIN(FIND({0,1,2,3,4,5,6,7,8,9},G381&amp;1234567890)),ROW(INDIRECT("1:"&amp;LEN(G381)+1)))))</f>
        <v>0</v>
      </c>
    </row>
    <row r="382" spans="1:16" x14ac:dyDescent="0.2">
      <c r="A382" s="148" t="s">
        <v>219</v>
      </c>
      <c r="B382" s="5">
        <v>55</v>
      </c>
      <c r="C382" s="5">
        <v>4.21</v>
      </c>
      <c r="D382" s="5">
        <v>6</v>
      </c>
      <c r="E382" s="5" t="s">
        <v>523</v>
      </c>
      <c r="F382" s="5" t="s">
        <v>603</v>
      </c>
      <c r="G382" s="5" t="s">
        <v>522</v>
      </c>
      <c r="H382" s="5" t="s">
        <v>540</v>
      </c>
      <c r="I382" s="148" t="s">
        <v>191</v>
      </c>
      <c r="J382" s="5" t="s">
        <v>1288</v>
      </c>
      <c r="K382" s="5" t="s">
        <v>949</v>
      </c>
      <c r="M382" s="5" t="str">
        <f t="shared" ca="1" si="10"/>
        <v>I</v>
      </c>
      <c r="N382" s="5">
        <f ca="1">LOOKUP(99^99,--(0&amp;MID(C382,MIN(FIND({0,1,2,3,4,5,6,7,8,9},C382&amp;1234567890)),ROW(INDIRECT("1:"&amp;LEN(C382)+1)))))</f>
        <v>4.21</v>
      </c>
      <c r="O382" s="5" t="str">
        <f t="shared" si="11"/>
        <v>No data</v>
      </c>
      <c r="P382" s="5">
        <f ca="1">LOOKUP(99^99,--(0&amp;MID(G382,MIN(FIND({0,1,2,3,4,5,6,7,8,9},G382&amp;1234567890)),ROW(INDIRECT("1:"&amp;LEN(G382)+1)))))</f>
        <v>0</v>
      </c>
    </row>
    <row r="383" spans="1:16" x14ac:dyDescent="0.2">
      <c r="A383" s="148" t="s">
        <v>193</v>
      </c>
      <c r="B383" s="5">
        <v>55</v>
      </c>
      <c r="C383" s="5">
        <v>30</v>
      </c>
      <c r="D383" s="5">
        <v>9</v>
      </c>
      <c r="E383" s="5" t="s">
        <v>560</v>
      </c>
      <c r="F383" s="5" t="s">
        <v>561</v>
      </c>
      <c r="G383" s="5" t="s">
        <v>522</v>
      </c>
      <c r="H383" s="5" t="s">
        <v>540</v>
      </c>
      <c r="I383" s="148" t="s">
        <v>181</v>
      </c>
      <c r="J383" s="5" t="s">
        <v>1289</v>
      </c>
      <c r="K383" s="5" t="s">
        <v>809</v>
      </c>
      <c r="M383" s="5" t="str">
        <f t="shared" si="10"/>
        <v>IV</v>
      </c>
      <c r="N383" s="5">
        <f ca="1">LOOKUP(99^99,--(0&amp;MID(C383,MIN(FIND({0,1,2,3,4,5,6,7,8,9},C383&amp;1234567890)),ROW(INDIRECT("1:"&amp;LEN(C383)+1)))))</f>
        <v>30</v>
      </c>
      <c r="O383" s="5" t="str">
        <f t="shared" si="11"/>
        <v>No data</v>
      </c>
      <c r="P383" s="5">
        <f ca="1">LOOKUP(99^99,--(0&amp;MID(G383,MIN(FIND({0,1,2,3,4,5,6,7,8,9},G383&amp;1234567890)),ROW(INDIRECT("1:"&amp;LEN(G383)+1)))))</f>
        <v>0</v>
      </c>
    </row>
    <row r="384" spans="1:16" x14ac:dyDescent="0.2">
      <c r="A384" s="148" t="s">
        <v>280</v>
      </c>
      <c r="B384" s="5">
        <v>55</v>
      </c>
      <c r="C384" s="5">
        <v>1.92</v>
      </c>
      <c r="D384" s="5">
        <v>6</v>
      </c>
      <c r="E384" s="5" t="s">
        <v>607</v>
      </c>
      <c r="F384" s="5" t="s">
        <v>533</v>
      </c>
      <c r="G384" s="5" t="s">
        <v>546</v>
      </c>
      <c r="H384" s="5" t="s">
        <v>567</v>
      </c>
      <c r="I384" s="148" t="s">
        <v>224</v>
      </c>
      <c r="J384" s="5" t="s">
        <v>1290</v>
      </c>
      <c r="K384" s="5" t="s">
        <v>549</v>
      </c>
      <c r="M384" s="5" t="str">
        <f t="shared" ca="1" si="10"/>
        <v>I</v>
      </c>
      <c r="N384" s="5">
        <f ca="1">LOOKUP(99^99,--(0&amp;MID(C384,MIN(FIND({0,1,2,3,4,5,6,7,8,9},C384&amp;1234567890)),ROW(INDIRECT("1:"&amp;LEN(C384)+1)))))</f>
        <v>1.92</v>
      </c>
      <c r="O384" s="5">
        <f t="shared" ca="1" si="11"/>
        <v>0</v>
      </c>
      <c r="P384" s="5">
        <f ca="1">LOOKUP(99^99,--(0&amp;MID(G384,MIN(FIND({0,1,2,3,4,5,6,7,8,9},G384&amp;1234567890)),ROW(INDIRECT("1:"&amp;LEN(G384)+1)))))</f>
        <v>0</v>
      </c>
    </row>
    <row r="385" spans="1:16" x14ac:dyDescent="0.2">
      <c r="A385" s="148" t="s">
        <v>259</v>
      </c>
      <c r="B385" s="5">
        <v>55</v>
      </c>
      <c r="C385" s="5">
        <v>5.8</v>
      </c>
      <c r="D385" s="5">
        <v>6</v>
      </c>
      <c r="E385" s="5" t="s">
        <v>523</v>
      </c>
      <c r="F385" s="5" t="s">
        <v>1291</v>
      </c>
      <c r="G385" s="5">
        <v>0.8</v>
      </c>
      <c r="H385" s="5" t="s">
        <v>1292</v>
      </c>
      <c r="I385" s="148" t="s">
        <v>178</v>
      </c>
      <c r="J385" s="5" t="s">
        <v>1293</v>
      </c>
      <c r="K385" s="5" t="s">
        <v>653</v>
      </c>
      <c r="M385" s="5" t="str">
        <f t="shared" ca="1" si="10"/>
        <v>I</v>
      </c>
      <c r="N385" s="5">
        <f ca="1">LOOKUP(99^99,--(0&amp;MID(C385,MIN(FIND({0,1,2,3,4,5,6,7,8,9},C385&amp;1234567890)),ROW(INDIRECT("1:"&amp;LEN(C385)+1)))))</f>
        <v>5.8</v>
      </c>
      <c r="O385" s="5">
        <f t="shared" ca="1" si="11"/>
        <v>0.8</v>
      </c>
      <c r="P385" s="5">
        <f ca="1">LOOKUP(99^99,--(0&amp;MID(G385,MIN(FIND({0,1,2,3,4,5,6,7,8,9},G385&amp;1234567890)),ROW(INDIRECT("1:"&amp;LEN(G385)+1)))))</f>
        <v>0.8</v>
      </c>
    </row>
    <row r="386" spans="1:16" x14ac:dyDescent="0.2">
      <c r="A386" s="148" t="s">
        <v>188</v>
      </c>
      <c r="B386" s="5">
        <v>55</v>
      </c>
      <c r="C386" s="5">
        <v>4.5999999999999996</v>
      </c>
      <c r="D386" s="5">
        <v>6</v>
      </c>
      <c r="E386" s="5" t="s">
        <v>523</v>
      </c>
      <c r="F386" s="5" t="s">
        <v>539</v>
      </c>
      <c r="G386" s="5" t="s">
        <v>546</v>
      </c>
      <c r="H386" s="5" t="s">
        <v>1285</v>
      </c>
      <c r="I386" s="148" t="s">
        <v>224</v>
      </c>
      <c r="J386" s="5" t="s">
        <v>1294</v>
      </c>
      <c r="K386" s="5" t="s">
        <v>556</v>
      </c>
      <c r="M386" s="5" t="str">
        <f t="shared" ref="M386:M449" ca="1" si="12">IF(COUNTIF($E386,"*N1*")+COUNTIF($E386,"*M1*")+COUNTIF($E386,"*T4*")&gt;0,"IV",IF(COUNTIF($E386,"*T3*")&gt;0,"III",IF(COUNTIFS($E386,"*T1*",$N386,"&lt;10",$D386,"&lt;=6")+COUNTIFS($E386,"*T2a*",$N386,"&lt;10",$D386,"&lt;=6")&gt;0,"I",IF(COUNTIF($E386,"*T*")&gt;0,"II","Uncat"))))</f>
        <v>I</v>
      </c>
      <c r="N386" s="5">
        <f ca="1">LOOKUP(99^99,--(0&amp;MID(C386,MIN(FIND({0,1,2,3,4,5,6,7,8,9},C386&amp;1234567890)),ROW(INDIRECT("1:"&amp;LEN(C386)+1)))))</f>
        <v>4.5999999999999996</v>
      </c>
      <c r="O386" s="5">
        <f t="shared" ref="O386:O449" ca="1" si="13">IF(COUNTIF(H386,"*RIP*")&gt;0,N386,IF(COUNTIF(G386,"-*")&gt;0,"No data",IF(P386=0,IF(COUNTIF(G386,"undetec*")&gt;0,0,"no data"),P386)))</f>
        <v>0</v>
      </c>
      <c r="P386" s="5">
        <f ca="1">LOOKUP(99^99,--(0&amp;MID(G386,MIN(FIND({0,1,2,3,4,5,6,7,8,9},G386&amp;1234567890)),ROW(INDIRECT("1:"&amp;LEN(G386)+1)))))</f>
        <v>0</v>
      </c>
    </row>
    <row r="387" spans="1:16" x14ac:dyDescent="0.2">
      <c r="A387" s="148" t="s">
        <v>207</v>
      </c>
      <c r="B387" s="5">
        <v>55</v>
      </c>
      <c r="C387" s="5">
        <v>31</v>
      </c>
      <c r="D387" s="5">
        <v>9</v>
      </c>
      <c r="E387" s="5" t="s">
        <v>523</v>
      </c>
      <c r="F387" s="5" t="s">
        <v>533</v>
      </c>
      <c r="G387" s="5" t="s">
        <v>546</v>
      </c>
      <c r="H387" s="5" t="s">
        <v>719</v>
      </c>
      <c r="I387" s="148" t="s">
        <v>173</v>
      </c>
      <c r="J387" s="5" t="s">
        <v>1295</v>
      </c>
      <c r="K387" s="5" t="s">
        <v>556</v>
      </c>
      <c r="M387" s="5" t="str">
        <f t="shared" ca="1" si="12"/>
        <v>II</v>
      </c>
      <c r="N387" s="5">
        <f ca="1">LOOKUP(99^99,--(0&amp;MID(C387,MIN(FIND({0,1,2,3,4,5,6,7,8,9},C387&amp;1234567890)),ROW(INDIRECT("1:"&amp;LEN(C387)+1)))))</f>
        <v>31</v>
      </c>
      <c r="O387" s="5">
        <f t="shared" ca="1" si="13"/>
        <v>0</v>
      </c>
      <c r="P387" s="5">
        <f ca="1">LOOKUP(99^99,--(0&amp;MID(G387,MIN(FIND({0,1,2,3,4,5,6,7,8,9},G387&amp;1234567890)),ROW(INDIRECT("1:"&amp;LEN(G387)+1)))))</f>
        <v>0</v>
      </c>
    </row>
    <row r="388" spans="1:16" x14ac:dyDescent="0.2">
      <c r="A388" s="148" t="s">
        <v>259</v>
      </c>
      <c r="B388" s="5">
        <v>55</v>
      </c>
      <c r="C388" s="5">
        <v>53</v>
      </c>
      <c r="D388" s="5" t="s">
        <v>527</v>
      </c>
      <c r="E388" s="5" t="s">
        <v>560</v>
      </c>
      <c r="F388" s="5" t="s">
        <v>719</v>
      </c>
      <c r="G388" s="5" t="s">
        <v>522</v>
      </c>
      <c r="H388" s="5" t="s">
        <v>540</v>
      </c>
      <c r="I388" s="148" t="s">
        <v>183</v>
      </c>
      <c r="J388" s="5" t="s">
        <v>1296</v>
      </c>
      <c r="K388" s="5" t="s">
        <v>626</v>
      </c>
      <c r="M388" s="5" t="str">
        <f t="shared" si="12"/>
        <v>IV</v>
      </c>
      <c r="N388" s="5">
        <f ca="1">LOOKUP(99^99,--(0&amp;MID(C388,MIN(FIND({0,1,2,3,4,5,6,7,8,9},C388&amp;1234567890)),ROW(INDIRECT("1:"&amp;LEN(C388)+1)))))</f>
        <v>53</v>
      </c>
      <c r="O388" s="5" t="str">
        <f t="shared" si="13"/>
        <v>No data</v>
      </c>
      <c r="P388" s="5">
        <f ca="1">LOOKUP(99^99,--(0&amp;MID(G388,MIN(FIND({0,1,2,3,4,5,6,7,8,9},G388&amp;1234567890)),ROW(INDIRECT("1:"&amp;LEN(G388)+1)))))</f>
        <v>0</v>
      </c>
    </row>
    <row r="389" spans="1:16" x14ac:dyDescent="0.2">
      <c r="A389" s="148" t="s">
        <v>267</v>
      </c>
      <c r="B389" s="5">
        <v>55</v>
      </c>
      <c r="C389" s="5">
        <v>3.7</v>
      </c>
      <c r="D389" s="5">
        <v>7</v>
      </c>
      <c r="E389" s="5" t="s">
        <v>523</v>
      </c>
      <c r="F389" s="5" t="s">
        <v>539</v>
      </c>
      <c r="G389" s="5" t="s">
        <v>679</v>
      </c>
      <c r="H389" s="5" t="s">
        <v>618</v>
      </c>
      <c r="I389" s="148" t="s">
        <v>178</v>
      </c>
      <c r="J389" s="5" t="s">
        <v>1297</v>
      </c>
      <c r="K389" s="5" t="s">
        <v>526</v>
      </c>
      <c r="M389" s="5" t="str">
        <f t="shared" ca="1" si="12"/>
        <v>II</v>
      </c>
      <c r="N389" s="5">
        <f ca="1">LOOKUP(99^99,--(0&amp;MID(C389,MIN(FIND({0,1,2,3,4,5,6,7,8,9},C389&amp;1234567890)),ROW(INDIRECT("1:"&amp;LEN(C389)+1)))))</f>
        <v>3.7</v>
      </c>
      <c r="O389" s="5">
        <f t="shared" ca="1" si="13"/>
        <v>0.1</v>
      </c>
      <c r="P389" s="5">
        <f ca="1">LOOKUP(99^99,--(0&amp;MID(G389,MIN(FIND({0,1,2,3,4,5,6,7,8,9},G389&amp;1234567890)),ROW(INDIRECT("1:"&amp;LEN(G389)+1)))))</f>
        <v>0.1</v>
      </c>
    </row>
    <row r="390" spans="1:16" x14ac:dyDescent="0.2">
      <c r="A390" s="148" t="s">
        <v>228</v>
      </c>
      <c r="B390" s="5">
        <v>55</v>
      </c>
      <c r="C390" s="5">
        <v>200</v>
      </c>
      <c r="D390" s="5">
        <v>9</v>
      </c>
      <c r="E390" s="5" t="s">
        <v>560</v>
      </c>
      <c r="F390" s="5" t="s">
        <v>561</v>
      </c>
      <c r="G390" s="5" t="s">
        <v>522</v>
      </c>
      <c r="H390" s="5" t="s">
        <v>522</v>
      </c>
      <c r="I390" s="148" t="s">
        <v>178</v>
      </c>
      <c r="J390" s="5" t="s">
        <v>1298</v>
      </c>
      <c r="K390" s="5" t="s">
        <v>637</v>
      </c>
      <c r="M390" s="5" t="str">
        <f t="shared" si="12"/>
        <v>IV</v>
      </c>
      <c r="N390" s="5">
        <f ca="1">LOOKUP(99^99,--(0&amp;MID(C390,MIN(FIND({0,1,2,3,4,5,6,7,8,9},C390&amp;1234567890)),ROW(INDIRECT("1:"&amp;LEN(C390)+1)))))</f>
        <v>200</v>
      </c>
      <c r="O390" s="5" t="str">
        <f t="shared" si="13"/>
        <v>No data</v>
      </c>
      <c r="P390" s="5">
        <f ca="1">LOOKUP(99^99,--(0&amp;MID(G390,MIN(FIND({0,1,2,3,4,5,6,7,8,9},G390&amp;1234567890)),ROW(INDIRECT("1:"&amp;LEN(G390)+1)))))</f>
        <v>0</v>
      </c>
    </row>
    <row r="391" spans="1:16" x14ac:dyDescent="0.2">
      <c r="A391" s="148" t="s">
        <v>249</v>
      </c>
      <c r="B391" s="5">
        <v>55</v>
      </c>
      <c r="C391" s="5">
        <v>5.5</v>
      </c>
      <c r="D391" s="5">
        <v>6</v>
      </c>
      <c r="E391" s="5" t="s">
        <v>523</v>
      </c>
      <c r="F391" s="5" t="s">
        <v>533</v>
      </c>
      <c r="G391" s="5" t="s">
        <v>527</v>
      </c>
      <c r="H391" s="5" t="s">
        <v>540</v>
      </c>
      <c r="I391" s="148" t="s">
        <v>182</v>
      </c>
      <c r="J391" s="5" t="s">
        <v>1299</v>
      </c>
      <c r="K391" s="5" t="s">
        <v>544</v>
      </c>
      <c r="M391" s="5" t="str">
        <f t="shared" ca="1" si="12"/>
        <v>I</v>
      </c>
      <c r="N391" s="5">
        <f ca="1">LOOKUP(99^99,--(0&amp;MID(C391,MIN(FIND({0,1,2,3,4,5,6,7,8,9},C391&amp;1234567890)),ROW(INDIRECT("1:"&amp;LEN(C391)+1)))))</f>
        <v>5.5</v>
      </c>
      <c r="O391" s="5" t="str">
        <f t="shared" ca="1" si="13"/>
        <v>no data</v>
      </c>
      <c r="P391" s="5">
        <f ca="1">LOOKUP(99^99,--(0&amp;MID(G391,MIN(FIND({0,1,2,3,4,5,6,7,8,9},G391&amp;1234567890)),ROW(INDIRECT("1:"&amp;LEN(G391)+1)))))</f>
        <v>0</v>
      </c>
    </row>
    <row r="392" spans="1:16" x14ac:dyDescent="0.2">
      <c r="A392" s="148" t="s">
        <v>223</v>
      </c>
      <c r="B392" s="5">
        <v>55</v>
      </c>
      <c r="C392" s="5">
        <v>6.7</v>
      </c>
      <c r="D392" s="5">
        <v>7</v>
      </c>
      <c r="E392" s="5" t="s">
        <v>523</v>
      </c>
      <c r="F392" s="5" t="s">
        <v>695</v>
      </c>
      <c r="G392" s="5" t="s">
        <v>522</v>
      </c>
      <c r="H392" s="5" t="s">
        <v>540</v>
      </c>
      <c r="I392" s="148" t="s">
        <v>201</v>
      </c>
      <c r="J392" s="5" t="s">
        <v>1300</v>
      </c>
      <c r="K392" s="5" t="s">
        <v>526</v>
      </c>
      <c r="M392" s="5" t="str">
        <f t="shared" ca="1" si="12"/>
        <v>II</v>
      </c>
      <c r="N392" s="5">
        <f ca="1">LOOKUP(99^99,--(0&amp;MID(C392,MIN(FIND({0,1,2,3,4,5,6,7,8,9},C392&amp;1234567890)),ROW(INDIRECT("1:"&amp;LEN(C392)+1)))))</f>
        <v>6.7</v>
      </c>
      <c r="O392" s="5" t="str">
        <f t="shared" si="13"/>
        <v>No data</v>
      </c>
      <c r="P392" s="5">
        <f ca="1">LOOKUP(99^99,--(0&amp;MID(G392,MIN(FIND({0,1,2,3,4,5,6,7,8,9},G392&amp;1234567890)),ROW(INDIRECT("1:"&amp;LEN(G392)+1)))))</f>
        <v>0</v>
      </c>
    </row>
    <row r="393" spans="1:16" x14ac:dyDescent="0.2">
      <c r="A393" s="148" t="s">
        <v>262</v>
      </c>
      <c r="B393" s="5">
        <v>55</v>
      </c>
      <c r="C393" s="5">
        <v>17</v>
      </c>
      <c r="D393" s="5">
        <v>9</v>
      </c>
      <c r="E393" s="5" t="s">
        <v>532</v>
      </c>
      <c r="F393" s="5" t="s">
        <v>533</v>
      </c>
      <c r="G393" s="5" t="s">
        <v>522</v>
      </c>
      <c r="H393" s="5" t="s">
        <v>522</v>
      </c>
      <c r="I393" s="148" t="s">
        <v>173</v>
      </c>
      <c r="J393" s="5" t="s">
        <v>1301</v>
      </c>
      <c r="K393" s="5" t="s">
        <v>626</v>
      </c>
      <c r="M393" s="5" t="str">
        <f t="shared" ca="1" si="12"/>
        <v>II</v>
      </c>
      <c r="N393" s="5">
        <f ca="1">LOOKUP(99^99,--(0&amp;MID(C393,MIN(FIND({0,1,2,3,4,5,6,7,8,9},C393&amp;1234567890)),ROW(INDIRECT("1:"&amp;LEN(C393)+1)))))</f>
        <v>17</v>
      </c>
      <c r="O393" s="5" t="str">
        <f t="shared" si="13"/>
        <v>No data</v>
      </c>
      <c r="P393" s="5">
        <f ca="1">LOOKUP(99^99,--(0&amp;MID(G393,MIN(FIND({0,1,2,3,4,5,6,7,8,9},G393&amp;1234567890)),ROW(INDIRECT("1:"&amp;LEN(G393)+1)))))</f>
        <v>0</v>
      </c>
    </row>
    <row r="394" spans="1:16" x14ac:dyDescent="0.2">
      <c r="A394" s="148" t="s">
        <v>285</v>
      </c>
      <c r="B394" s="5">
        <v>55</v>
      </c>
      <c r="C394" s="5">
        <v>4.8</v>
      </c>
      <c r="D394" s="5">
        <v>7</v>
      </c>
      <c r="E394" s="5" t="s">
        <v>523</v>
      </c>
      <c r="F394" s="5" t="s">
        <v>533</v>
      </c>
      <c r="G394" s="5">
        <v>0.2</v>
      </c>
      <c r="H394" s="5" t="s">
        <v>719</v>
      </c>
      <c r="I394" s="148" t="s">
        <v>317</v>
      </c>
      <c r="J394" s="5" t="s">
        <v>1302</v>
      </c>
      <c r="K394" s="5" t="s">
        <v>653</v>
      </c>
      <c r="M394" s="5" t="str">
        <f t="shared" ca="1" si="12"/>
        <v>II</v>
      </c>
      <c r="N394" s="5">
        <f ca="1">LOOKUP(99^99,--(0&amp;MID(C394,MIN(FIND({0,1,2,3,4,5,6,7,8,9},C394&amp;1234567890)),ROW(INDIRECT("1:"&amp;LEN(C394)+1)))))</f>
        <v>4.8</v>
      </c>
      <c r="O394" s="5">
        <f t="shared" ca="1" si="13"/>
        <v>0.2</v>
      </c>
      <c r="P394" s="5">
        <f ca="1">LOOKUP(99^99,--(0&amp;MID(G394,MIN(FIND({0,1,2,3,4,5,6,7,8,9},G394&amp;1234567890)),ROW(INDIRECT("1:"&amp;LEN(G394)+1)))))</f>
        <v>0.2</v>
      </c>
    </row>
    <row r="395" spans="1:16" x14ac:dyDescent="0.2">
      <c r="A395" s="148" t="s">
        <v>237</v>
      </c>
      <c r="B395" s="5">
        <v>55</v>
      </c>
      <c r="C395" s="5">
        <v>10.8</v>
      </c>
      <c r="D395" s="5">
        <v>9</v>
      </c>
      <c r="E395" s="5" t="s">
        <v>523</v>
      </c>
      <c r="F395" s="5" t="s">
        <v>539</v>
      </c>
      <c r="G395" s="5" t="s">
        <v>546</v>
      </c>
      <c r="H395" s="5" t="s">
        <v>1303</v>
      </c>
      <c r="I395" s="148" t="s">
        <v>224</v>
      </c>
      <c r="J395" s="5" t="s">
        <v>1304</v>
      </c>
      <c r="K395" s="5" t="s">
        <v>544</v>
      </c>
      <c r="M395" s="5" t="str">
        <f t="shared" ca="1" si="12"/>
        <v>II</v>
      </c>
      <c r="N395" s="5">
        <f ca="1">LOOKUP(99^99,--(0&amp;MID(C395,MIN(FIND({0,1,2,3,4,5,6,7,8,9},C395&amp;1234567890)),ROW(INDIRECT("1:"&amp;LEN(C395)+1)))))</f>
        <v>10.8</v>
      </c>
      <c r="O395" s="5">
        <f t="shared" ca="1" si="13"/>
        <v>0</v>
      </c>
      <c r="P395" s="5">
        <f ca="1">LOOKUP(99^99,--(0&amp;MID(G395,MIN(FIND({0,1,2,3,4,5,6,7,8,9},G395&amp;1234567890)),ROW(INDIRECT("1:"&amp;LEN(G395)+1)))))</f>
        <v>0</v>
      </c>
    </row>
    <row r="396" spans="1:16" x14ac:dyDescent="0.2">
      <c r="A396" s="148" t="s">
        <v>200</v>
      </c>
      <c r="B396" s="5">
        <v>55</v>
      </c>
      <c r="C396" s="5">
        <v>1.8</v>
      </c>
      <c r="D396" s="5">
        <v>6</v>
      </c>
      <c r="E396" s="5" t="s">
        <v>607</v>
      </c>
      <c r="F396" s="5" t="s">
        <v>1062</v>
      </c>
      <c r="G396" s="5" t="s">
        <v>522</v>
      </c>
      <c r="H396" s="5" t="s">
        <v>522</v>
      </c>
      <c r="I396" s="148" t="s">
        <v>215</v>
      </c>
      <c r="J396" s="5" t="s">
        <v>1305</v>
      </c>
      <c r="K396" s="5" t="s">
        <v>697</v>
      </c>
      <c r="M396" s="5" t="str">
        <f t="shared" ca="1" si="12"/>
        <v>I</v>
      </c>
      <c r="N396" s="5">
        <f ca="1">LOOKUP(99^99,--(0&amp;MID(C396,MIN(FIND({0,1,2,3,4,5,6,7,8,9},C396&amp;1234567890)),ROW(INDIRECT("1:"&amp;LEN(C396)+1)))))</f>
        <v>1.8</v>
      </c>
      <c r="O396" s="5" t="str">
        <f t="shared" si="13"/>
        <v>No data</v>
      </c>
      <c r="P396" s="5">
        <f ca="1">LOOKUP(99^99,--(0&amp;MID(G396,MIN(FIND({0,1,2,3,4,5,6,7,8,9},G396&amp;1234567890)),ROW(INDIRECT("1:"&amp;LEN(G396)+1)))))</f>
        <v>0</v>
      </c>
    </row>
    <row r="397" spans="1:16" x14ac:dyDescent="0.2">
      <c r="A397" s="148" t="s">
        <v>191</v>
      </c>
      <c r="B397" s="5">
        <v>55</v>
      </c>
      <c r="C397" s="5">
        <v>8</v>
      </c>
      <c r="D397" s="5">
        <v>6</v>
      </c>
      <c r="E397" s="5" t="s">
        <v>523</v>
      </c>
      <c r="F397" s="5" t="s">
        <v>539</v>
      </c>
      <c r="G397" s="5">
        <v>0.1</v>
      </c>
      <c r="H397" s="5" t="s">
        <v>582</v>
      </c>
      <c r="I397" s="148" t="s">
        <v>224</v>
      </c>
      <c r="J397" s="5" t="s">
        <v>1306</v>
      </c>
      <c r="K397" s="5" t="s">
        <v>610</v>
      </c>
      <c r="M397" s="5" t="str">
        <f t="shared" ca="1" si="12"/>
        <v>I</v>
      </c>
      <c r="N397" s="5">
        <f ca="1">LOOKUP(99^99,--(0&amp;MID(C397,MIN(FIND({0,1,2,3,4,5,6,7,8,9},C397&amp;1234567890)),ROW(INDIRECT("1:"&amp;LEN(C397)+1)))))</f>
        <v>8</v>
      </c>
      <c r="O397" s="5">
        <f t="shared" ca="1" si="13"/>
        <v>0.1</v>
      </c>
      <c r="P397" s="5">
        <f ca="1">LOOKUP(99^99,--(0&amp;MID(G397,MIN(FIND({0,1,2,3,4,5,6,7,8,9},G397&amp;1234567890)),ROW(INDIRECT("1:"&amp;LEN(G397)+1)))))</f>
        <v>0.1</v>
      </c>
    </row>
    <row r="398" spans="1:16" x14ac:dyDescent="0.2">
      <c r="A398" s="148" t="s">
        <v>226</v>
      </c>
      <c r="B398" s="5">
        <v>55</v>
      </c>
      <c r="C398" s="5">
        <v>7.5</v>
      </c>
      <c r="D398" s="5">
        <v>6</v>
      </c>
      <c r="E398" s="5" t="s">
        <v>523</v>
      </c>
      <c r="F398" s="5" t="s">
        <v>539</v>
      </c>
      <c r="G398" s="5" t="s">
        <v>546</v>
      </c>
      <c r="H398" s="5" t="s">
        <v>535</v>
      </c>
      <c r="I398" s="148" t="s">
        <v>224</v>
      </c>
      <c r="J398" s="5" t="s">
        <v>1307</v>
      </c>
      <c r="K398" s="5" t="s">
        <v>544</v>
      </c>
      <c r="M398" s="5" t="str">
        <f t="shared" ca="1" si="12"/>
        <v>I</v>
      </c>
      <c r="N398" s="5">
        <f ca="1">LOOKUP(99^99,--(0&amp;MID(C398,MIN(FIND({0,1,2,3,4,5,6,7,8,9},C398&amp;1234567890)),ROW(INDIRECT("1:"&amp;LEN(C398)+1)))))</f>
        <v>7.5</v>
      </c>
      <c r="O398" s="5">
        <f t="shared" ca="1" si="13"/>
        <v>0</v>
      </c>
      <c r="P398" s="5">
        <f ca="1">LOOKUP(99^99,--(0&amp;MID(G398,MIN(FIND({0,1,2,3,4,5,6,7,8,9},G398&amp;1234567890)),ROW(INDIRECT("1:"&amp;LEN(G398)+1)))))</f>
        <v>0</v>
      </c>
    </row>
    <row r="399" spans="1:16" x14ac:dyDescent="0.2">
      <c r="A399" s="148" t="s">
        <v>273</v>
      </c>
      <c r="B399" s="5">
        <v>55</v>
      </c>
      <c r="C399" s="5">
        <v>4.2</v>
      </c>
      <c r="D399" s="5">
        <v>5</v>
      </c>
      <c r="E399" s="5" t="s">
        <v>523</v>
      </c>
      <c r="F399" s="5" t="s">
        <v>539</v>
      </c>
      <c r="G399" s="5" t="s">
        <v>546</v>
      </c>
      <c r="H399" s="5" t="s">
        <v>1308</v>
      </c>
      <c r="I399" s="148" t="s">
        <v>178</v>
      </c>
      <c r="J399" s="5" t="s">
        <v>1309</v>
      </c>
      <c r="K399" s="5" t="s">
        <v>537</v>
      </c>
      <c r="M399" s="5" t="str">
        <f t="shared" ca="1" si="12"/>
        <v>I</v>
      </c>
      <c r="N399" s="5">
        <f ca="1">LOOKUP(99^99,--(0&amp;MID(C399,MIN(FIND({0,1,2,3,4,5,6,7,8,9},C399&amp;1234567890)),ROW(INDIRECT("1:"&amp;LEN(C399)+1)))))</f>
        <v>4.2</v>
      </c>
      <c r="O399" s="5">
        <f t="shared" ca="1" si="13"/>
        <v>0</v>
      </c>
      <c r="P399" s="5">
        <f ca="1">LOOKUP(99^99,--(0&amp;MID(G399,MIN(FIND({0,1,2,3,4,5,6,7,8,9},G399&amp;1234567890)),ROW(INDIRECT("1:"&amp;LEN(G399)+1)))))</f>
        <v>0</v>
      </c>
    </row>
    <row r="400" spans="1:16" x14ac:dyDescent="0.2">
      <c r="A400" s="148" t="s">
        <v>228</v>
      </c>
      <c r="B400" s="5">
        <v>55</v>
      </c>
      <c r="C400" s="5">
        <v>3970</v>
      </c>
      <c r="D400" s="5">
        <v>6</v>
      </c>
      <c r="E400" s="5" t="s">
        <v>560</v>
      </c>
      <c r="F400" s="5" t="s">
        <v>561</v>
      </c>
      <c r="G400" s="5" t="s">
        <v>522</v>
      </c>
      <c r="H400" s="5" t="s">
        <v>522</v>
      </c>
      <c r="I400" s="148" t="s">
        <v>262</v>
      </c>
      <c r="J400" s="5" t="s">
        <v>1310</v>
      </c>
      <c r="K400" s="5" t="s">
        <v>1311</v>
      </c>
      <c r="M400" s="5" t="str">
        <f t="shared" si="12"/>
        <v>IV</v>
      </c>
      <c r="N400" s="5">
        <f ca="1">LOOKUP(99^99,--(0&amp;MID(C400,MIN(FIND({0,1,2,3,4,5,6,7,8,9},C400&amp;1234567890)),ROW(INDIRECT("1:"&amp;LEN(C400)+1)))))</f>
        <v>3970</v>
      </c>
      <c r="O400" s="5" t="str">
        <f t="shared" si="13"/>
        <v>No data</v>
      </c>
      <c r="P400" s="5">
        <f ca="1">LOOKUP(99^99,--(0&amp;MID(G400,MIN(FIND({0,1,2,3,4,5,6,7,8,9},G400&amp;1234567890)),ROW(INDIRECT("1:"&amp;LEN(G400)+1)))))</f>
        <v>0</v>
      </c>
    </row>
    <row r="401" spans="1:16" x14ac:dyDescent="0.2">
      <c r="A401" s="148" t="s">
        <v>225</v>
      </c>
      <c r="B401" s="5">
        <v>55</v>
      </c>
      <c r="C401" s="5">
        <v>3.3</v>
      </c>
      <c r="D401" s="5">
        <v>9</v>
      </c>
      <c r="E401" s="5" t="s">
        <v>523</v>
      </c>
      <c r="F401" s="5" t="s">
        <v>1312</v>
      </c>
      <c r="G401" s="5">
        <v>0.06</v>
      </c>
      <c r="H401" s="5" t="s">
        <v>528</v>
      </c>
      <c r="I401" s="148" t="s">
        <v>209</v>
      </c>
      <c r="J401" s="5" t="s">
        <v>1313</v>
      </c>
      <c r="K401" s="5" t="s">
        <v>569</v>
      </c>
      <c r="M401" s="5" t="str">
        <f t="shared" ca="1" si="12"/>
        <v>II</v>
      </c>
      <c r="N401" s="5">
        <f ca="1">LOOKUP(99^99,--(0&amp;MID(C401,MIN(FIND({0,1,2,3,4,5,6,7,8,9},C401&amp;1234567890)),ROW(INDIRECT("1:"&amp;LEN(C401)+1)))))</f>
        <v>3.3</v>
      </c>
      <c r="O401" s="5">
        <f t="shared" ca="1" si="13"/>
        <v>0.06</v>
      </c>
      <c r="P401" s="5">
        <f ca="1">LOOKUP(99^99,--(0&amp;MID(G401,MIN(FIND({0,1,2,3,4,5,6,7,8,9},G401&amp;1234567890)),ROW(INDIRECT("1:"&amp;LEN(G401)+1)))))</f>
        <v>0.06</v>
      </c>
    </row>
    <row r="402" spans="1:16" x14ac:dyDescent="0.2">
      <c r="A402" s="148" t="s">
        <v>198</v>
      </c>
      <c r="B402" s="5">
        <v>55</v>
      </c>
      <c r="C402" s="5">
        <v>6.48</v>
      </c>
      <c r="D402" s="5">
        <v>7</v>
      </c>
      <c r="E402" s="5" t="s">
        <v>523</v>
      </c>
      <c r="F402" s="5" t="s">
        <v>539</v>
      </c>
      <c r="G402" s="5">
        <v>0.06</v>
      </c>
      <c r="H402" s="5" t="s">
        <v>1314</v>
      </c>
      <c r="I402" s="148" t="s">
        <v>209</v>
      </c>
      <c r="J402" s="5" t="s">
        <v>1315</v>
      </c>
      <c r="K402" s="5" t="s">
        <v>714</v>
      </c>
      <c r="M402" s="5" t="str">
        <f t="shared" ca="1" si="12"/>
        <v>II</v>
      </c>
      <c r="N402" s="5">
        <f ca="1">LOOKUP(99^99,--(0&amp;MID(C402,MIN(FIND({0,1,2,3,4,5,6,7,8,9},C402&amp;1234567890)),ROW(INDIRECT("1:"&amp;LEN(C402)+1)))))</f>
        <v>6.48</v>
      </c>
      <c r="O402" s="5">
        <f t="shared" ca="1" si="13"/>
        <v>0.06</v>
      </c>
      <c r="P402" s="5">
        <f ca="1">LOOKUP(99^99,--(0&amp;MID(G402,MIN(FIND({0,1,2,3,4,5,6,7,8,9},G402&amp;1234567890)),ROW(INDIRECT("1:"&amp;LEN(G402)+1)))))</f>
        <v>0.06</v>
      </c>
    </row>
    <row r="403" spans="1:16" x14ac:dyDescent="0.2">
      <c r="A403" s="148" t="s">
        <v>261</v>
      </c>
      <c r="B403" s="5">
        <v>55</v>
      </c>
      <c r="C403" s="5">
        <v>2.2000000000000002</v>
      </c>
      <c r="D403" s="5">
        <v>6</v>
      </c>
      <c r="E403" s="5" t="s">
        <v>607</v>
      </c>
      <c r="F403" s="5" t="s">
        <v>539</v>
      </c>
      <c r="G403" s="5">
        <v>0.57999999999999996</v>
      </c>
      <c r="H403" s="5" t="s">
        <v>1316</v>
      </c>
      <c r="I403" s="148" t="s">
        <v>224</v>
      </c>
      <c r="J403" s="5" t="s">
        <v>1239</v>
      </c>
      <c r="K403" s="5" t="s">
        <v>1011</v>
      </c>
      <c r="M403" s="5" t="str">
        <f t="shared" ca="1" si="12"/>
        <v>I</v>
      </c>
      <c r="N403" s="5">
        <f ca="1">LOOKUP(99^99,--(0&amp;MID(C403,MIN(FIND({0,1,2,3,4,5,6,7,8,9},C403&amp;1234567890)),ROW(INDIRECT("1:"&amp;LEN(C403)+1)))))</f>
        <v>2.2000000000000002</v>
      </c>
      <c r="O403" s="5">
        <f t="shared" ca="1" si="13"/>
        <v>0.57999999999999996</v>
      </c>
      <c r="P403" s="5">
        <f ca="1">LOOKUP(99^99,--(0&amp;MID(G403,MIN(FIND({0,1,2,3,4,5,6,7,8,9},G403&amp;1234567890)),ROW(INDIRECT("1:"&amp;LEN(G403)+1)))))</f>
        <v>0.57999999999999996</v>
      </c>
    </row>
    <row r="404" spans="1:16" x14ac:dyDescent="0.2">
      <c r="A404" s="148" t="s">
        <v>213</v>
      </c>
      <c r="B404" s="5">
        <v>55</v>
      </c>
      <c r="C404" s="5">
        <v>12</v>
      </c>
      <c r="D404" s="5" t="s">
        <v>527</v>
      </c>
      <c r="E404" s="5" t="s">
        <v>523</v>
      </c>
      <c r="F404" s="5" t="s">
        <v>719</v>
      </c>
      <c r="G404" s="5">
        <v>5.2</v>
      </c>
      <c r="H404" s="5" t="s">
        <v>616</v>
      </c>
      <c r="I404" s="148" t="s">
        <v>247</v>
      </c>
      <c r="J404" s="5" t="s">
        <v>1317</v>
      </c>
      <c r="K404" s="5" t="s">
        <v>809</v>
      </c>
      <c r="M404" s="5" t="str">
        <f t="shared" ca="1" si="12"/>
        <v>II</v>
      </c>
      <c r="N404" s="5">
        <f ca="1">LOOKUP(99^99,--(0&amp;MID(C404,MIN(FIND({0,1,2,3,4,5,6,7,8,9},C404&amp;1234567890)),ROW(INDIRECT("1:"&amp;LEN(C404)+1)))))</f>
        <v>12</v>
      </c>
      <c r="O404" s="5">
        <f t="shared" ca="1" si="13"/>
        <v>5.2</v>
      </c>
      <c r="P404" s="5">
        <f ca="1">LOOKUP(99^99,--(0&amp;MID(G404,MIN(FIND({0,1,2,3,4,5,6,7,8,9},G404&amp;1234567890)),ROW(INDIRECT("1:"&amp;LEN(G404)+1)))))</f>
        <v>5.2</v>
      </c>
    </row>
    <row r="405" spans="1:16" x14ac:dyDescent="0.2">
      <c r="A405" s="148" t="s">
        <v>196</v>
      </c>
      <c r="B405" s="5">
        <v>55</v>
      </c>
      <c r="C405" s="5">
        <v>34</v>
      </c>
      <c r="D405" s="5">
        <v>9</v>
      </c>
      <c r="E405" s="5" t="s">
        <v>545</v>
      </c>
      <c r="F405" s="5" t="s">
        <v>850</v>
      </c>
      <c r="G405" s="5">
        <v>110</v>
      </c>
      <c r="H405" s="5" t="s">
        <v>1318</v>
      </c>
      <c r="I405" s="148" t="s">
        <v>224</v>
      </c>
      <c r="J405" s="5" t="s">
        <v>1319</v>
      </c>
      <c r="K405" s="5" t="s">
        <v>817</v>
      </c>
      <c r="M405" s="5" t="str">
        <f t="shared" si="12"/>
        <v>II</v>
      </c>
      <c r="N405" s="5">
        <f ca="1">LOOKUP(99^99,--(0&amp;MID(C405,MIN(FIND({0,1,2,3,4,5,6,7,8,9},C405&amp;1234567890)),ROW(INDIRECT("1:"&amp;LEN(C405)+1)))))</f>
        <v>34</v>
      </c>
      <c r="O405" s="5">
        <f t="shared" ca="1" si="13"/>
        <v>110</v>
      </c>
      <c r="P405" s="5">
        <f ca="1">LOOKUP(99^99,--(0&amp;MID(G405,MIN(FIND({0,1,2,3,4,5,6,7,8,9},G405&amp;1234567890)),ROW(INDIRECT("1:"&amp;LEN(G405)+1)))))</f>
        <v>110</v>
      </c>
    </row>
    <row r="406" spans="1:16" x14ac:dyDescent="0.2">
      <c r="A406" s="148" t="s">
        <v>182</v>
      </c>
      <c r="B406" s="5">
        <v>55</v>
      </c>
      <c r="C406" s="5">
        <v>0.6</v>
      </c>
      <c r="D406" s="5">
        <v>6</v>
      </c>
      <c r="E406" s="5" t="s">
        <v>607</v>
      </c>
      <c r="F406" s="5" t="s">
        <v>533</v>
      </c>
      <c r="G406" s="5" t="s">
        <v>546</v>
      </c>
      <c r="H406" s="5" t="s">
        <v>1320</v>
      </c>
      <c r="I406" s="148" t="s">
        <v>178</v>
      </c>
      <c r="J406" s="5" t="s">
        <v>1321</v>
      </c>
      <c r="K406" s="5" t="s">
        <v>599</v>
      </c>
      <c r="M406" s="5" t="str">
        <f t="shared" ca="1" si="12"/>
        <v>I</v>
      </c>
      <c r="N406" s="5">
        <f ca="1">LOOKUP(99^99,--(0&amp;MID(C406,MIN(FIND({0,1,2,3,4,5,6,7,8,9},C406&amp;1234567890)),ROW(INDIRECT("1:"&amp;LEN(C406)+1)))))</f>
        <v>0.6</v>
      </c>
      <c r="O406" s="5">
        <f t="shared" ca="1" si="13"/>
        <v>0</v>
      </c>
      <c r="P406" s="5">
        <f ca="1">LOOKUP(99^99,--(0&amp;MID(G406,MIN(FIND({0,1,2,3,4,5,6,7,8,9},G406&amp;1234567890)),ROW(INDIRECT("1:"&amp;LEN(G406)+1)))))</f>
        <v>0</v>
      </c>
    </row>
    <row r="407" spans="1:16" x14ac:dyDescent="0.2">
      <c r="A407" s="148" t="s">
        <v>190</v>
      </c>
      <c r="B407" s="5">
        <v>55</v>
      </c>
      <c r="C407" s="5">
        <v>4.0999999999999996</v>
      </c>
      <c r="D407" s="5">
        <v>6</v>
      </c>
      <c r="E407" s="5" t="s">
        <v>581</v>
      </c>
      <c r="F407" s="5" t="s">
        <v>603</v>
      </c>
      <c r="G407" s="5">
        <v>0.86</v>
      </c>
      <c r="H407" s="5" t="s">
        <v>582</v>
      </c>
      <c r="I407" s="148" t="s">
        <v>224</v>
      </c>
      <c r="J407" s="5" t="s">
        <v>1322</v>
      </c>
      <c r="K407" s="5" t="s">
        <v>590</v>
      </c>
      <c r="M407" s="5" t="str">
        <f t="shared" si="12"/>
        <v>II</v>
      </c>
      <c r="N407" s="5">
        <f ca="1">LOOKUP(99^99,--(0&amp;MID(C407,MIN(FIND({0,1,2,3,4,5,6,7,8,9},C407&amp;1234567890)),ROW(INDIRECT("1:"&amp;LEN(C407)+1)))))</f>
        <v>4.0999999999999996</v>
      </c>
      <c r="O407" s="5">
        <f t="shared" ca="1" si="13"/>
        <v>0.86</v>
      </c>
      <c r="P407" s="5">
        <f ca="1">LOOKUP(99^99,--(0&amp;MID(G407,MIN(FIND({0,1,2,3,4,5,6,7,8,9},G407&amp;1234567890)),ROW(INDIRECT("1:"&amp;LEN(G407)+1)))))</f>
        <v>0.86</v>
      </c>
    </row>
    <row r="408" spans="1:16" x14ac:dyDescent="0.2">
      <c r="A408" s="148" t="s">
        <v>224</v>
      </c>
      <c r="B408" s="5">
        <v>55</v>
      </c>
      <c r="C408" s="5">
        <v>5</v>
      </c>
      <c r="D408" s="5">
        <v>7</v>
      </c>
      <c r="E408" s="5" t="s">
        <v>545</v>
      </c>
      <c r="F408" s="5" t="s">
        <v>539</v>
      </c>
      <c r="G408" s="5" t="s">
        <v>522</v>
      </c>
      <c r="H408" s="5" t="s">
        <v>522</v>
      </c>
      <c r="I408" s="148" t="s">
        <v>224</v>
      </c>
      <c r="J408" s="5" t="s">
        <v>1323</v>
      </c>
      <c r="K408" s="5" t="s">
        <v>714</v>
      </c>
      <c r="M408" s="5" t="str">
        <f t="shared" si="12"/>
        <v>II</v>
      </c>
      <c r="N408" s="5">
        <f ca="1">LOOKUP(99^99,--(0&amp;MID(C408,MIN(FIND({0,1,2,3,4,5,6,7,8,9},C408&amp;1234567890)),ROW(INDIRECT("1:"&amp;LEN(C408)+1)))))</f>
        <v>5</v>
      </c>
      <c r="O408" s="5" t="str">
        <f t="shared" si="13"/>
        <v>No data</v>
      </c>
      <c r="P408" s="5">
        <f ca="1">LOOKUP(99^99,--(0&amp;MID(G408,MIN(FIND({0,1,2,3,4,5,6,7,8,9},G408&amp;1234567890)),ROW(INDIRECT("1:"&amp;LEN(G408)+1)))))</f>
        <v>0</v>
      </c>
    </row>
    <row r="409" spans="1:16" x14ac:dyDescent="0.2">
      <c r="A409" s="148" t="s">
        <v>172</v>
      </c>
      <c r="B409" s="5">
        <v>55</v>
      </c>
      <c r="C409" s="5">
        <v>24</v>
      </c>
      <c r="D409" s="5">
        <v>8</v>
      </c>
      <c r="E409" s="5" t="s">
        <v>523</v>
      </c>
      <c r="F409" s="5" t="s">
        <v>533</v>
      </c>
      <c r="G409" s="5">
        <v>1.4</v>
      </c>
      <c r="H409" s="5" t="s">
        <v>1324</v>
      </c>
      <c r="I409" s="148" t="s">
        <v>228</v>
      </c>
      <c r="J409" s="5" t="s">
        <v>1325</v>
      </c>
      <c r="K409" s="5" t="s">
        <v>602</v>
      </c>
      <c r="M409" s="5" t="str">
        <f t="shared" ca="1" si="12"/>
        <v>II</v>
      </c>
      <c r="N409" s="5">
        <f ca="1">LOOKUP(99^99,--(0&amp;MID(C409,MIN(FIND({0,1,2,3,4,5,6,7,8,9},C409&amp;1234567890)),ROW(INDIRECT("1:"&amp;LEN(C409)+1)))))</f>
        <v>24</v>
      </c>
      <c r="O409" s="5">
        <f t="shared" ca="1" si="13"/>
        <v>1.4</v>
      </c>
      <c r="P409" s="5">
        <f ca="1">LOOKUP(99^99,--(0&amp;MID(G409,MIN(FIND({0,1,2,3,4,5,6,7,8,9},G409&amp;1234567890)),ROW(INDIRECT("1:"&amp;LEN(G409)+1)))))</f>
        <v>1.4</v>
      </c>
    </row>
    <row r="410" spans="1:16" x14ac:dyDescent="0.2">
      <c r="A410" s="148" t="s">
        <v>201</v>
      </c>
      <c r="B410" s="5">
        <v>55</v>
      </c>
      <c r="C410" s="5">
        <v>10</v>
      </c>
      <c r="D410" s="5">
        <v>6</v>
      </c>
      <c r="E410" s="5" t="s">
        <v>523</v>
      </c>
      <c r="F410" s="5" t="s">
        <v>563</v>
      </c>
      <c r="G410" s="5">
        <v>4.0999999999999996</v>
      </c>
      <c r="H410" s="5" t="s">
        <v>1095</v>
      </c>
      <c r="I410" s="148" t="s">
        <v>317</v>
      </c>
      <c r="J410" s="5" t="s">
        <v>1326</v>
      </c>
      <c r="K410" s="5" t="s">
        <v>1085</v>
      </c>
      <c r="M410" s="5" t="str">
        <f t="shared" ca="1" si="12"/>
        <v>II</v>
      </c>
      <c r="N410" s="5">
        <f ca="1">LOOKUP(99^99,--(0&amp;MID(C410,MIN(FIND({0,1,2,3,4,5,6,7,8,9},C410&amp;1234567890)),ROW(INDIRECT("1:"&amp;LEN(C410)+1)))))</f>
        <v>10</v>
      </c>
      <c r="O410" s="5">
        <f t="shared" ca="1" si="13"/>
        <v>4.0999999999999996</v>
      </c>
      <c r="P410" s="5">
        <f ca="1">LOOKUP(99^99,--(0&amp;MID(G410,MIN(FIND({0,1,2,3,4,5,6,7,8,9},G410&amp;1234567890)),ROW(INDIRECT("1:"&amp;LEN(G410)+1)))))</f>
        <v>4.0999999999999996</v>
      </c>
    </row>
    <row r="411" spans="1:16" x14ac:dyDescent="0.2">
      <c r="A411" s="148" t="s">
        <v>245</v>
      </c>
      <c r="B411" s="5">
        <v>55</v>
      </c>
      <c r="C411" s="5">
        <v>9</v>
      </c>
      <c r="D411" s="5">
        <v>9</v>
      </c>
      <c r="E411" s="5" t="s">
        <v>560</v>
      </c>
      <c r="F411" s="5" t="s">
        <v>561</v>
      </c>
      <c r="G411" s="5" t="s">
        <v>522</v>
      </c>
      <c r="H411" s="5" t="s">
        <v>597</v>
      </c>
      <c r="I411" s="148" t="s">
        <v>209</v>
      </c>
      <c r="J411" s="5" t="s">
        <v>1327</v>
      </c>
      <c r="K411" s="5" t="s">
        <v>594</v>
      </c>
      <c r="M411" s="5" t="str">
        <f t="shared" si="12"/>
        <v>IV</v>
      </c>
      <c r="N411" s="5">
        <f ca="1">LOOKUP(99^99,--(0&amp;MID(C411,MIN(FIND({0,1,2,3,4,5,6,7,8,9},C411&amp;1234567890)),ROW(INDIRECT("1:"&amp;LEN(C411)+1)))))</f>
        <v>9</v>
      </c>
      <c r="O411" s="5">
        <f t="shared" ca="1" si="13"/>
        <v>9</v>
      </c>
      <c r="P411" s="5">
        <f ca="1">LOOKUP(99^99,--(0&amp;MID(G411,MIN(FIND({0,1,2,3,4,5,6,7,8,9},G411&amp;1234567890)),ROW(INDIRECT("1:"&amp;LEN(G411)+1)))))</f>
        <v>0</v>
      </c>
    </row>
    <row r="412" spans="1:16" x14ac:dyDescent="0.2">
      <c r="A412" s="148" t="s">
        <v>212</v>
      </c>
      <c r="B412" s="5">
        <v>55</v>
      </c>
      <c r="C412" s="5">
        <v>1448</v>
      </c>
      <c r="D412" s="5" t="s">
        <v>527</v>
      </c>
      <c r="E412" s="5" t="s">
        <v>560</v>
      </c>
      <c r="F412" s="5" t="s">
        <v>561</v>
      </c>
      <c r="G412" s="5" t="s">
        <v>522</v>
      </c>
      <c r="H412" s="5" t="s">
        <v>540</v>
      </c>
      <c r="I412" s="148" t="s">
        <v>201</v>
      </c>
      <c r="J412" s="5" t="s">
        <v>1328</v>
      </c>
      <c r="K412" s="5" t="s">
        <v>542</v>
      </c>
      <c r="M412" s="5" t="str">
        <f t="shared" si="12"/>
        <v>IV</v>
      </c>
      <c r="N412" s="5">
        <f ca="1">LOOKUP(99^99,--(0&amp;MID(C412,MIN(FIND({0,1,2,3,4,5,6,7,8,9},C412&amp;1234567890)),ROW(INDIRECT("1:"&amp;LEN(C412)+1)))))</f>
        <v>1448</v>
      </c>
      <c r="O412" s="5" t="str">
        <f t="shared" si="13"/>
        <v>No data</v>
      </c>
      <c r="P412" s="5">
        <f ca="1">LOOKUP(99^99,--(0&amp;MID(G412,MIN(FIND({0,1,2,3,4,5,6,7,8,9},G412&amp;1234567890)),ROW(INDIRECT("1:"&amp;LEN(G412)+1)))))</f>
        <v>0</v>
      </c>
    </row>
    <row r="413" spans="1:16" x14ac:dyDescent="0.2">
      <c r="A413" s="148" t="s">
        <v>270</v>
      </c>
      <c r="B413" s="5">
        <v>55</v>
      </c>
      <c r="C413" s="5">
        <v>4.7</v>
      </c>
      <c r="D413" s="5">
        <v>7</v>
      </c>
      <c r="E413" s="5" t="s">
        <v>523</v>
      </c>
      <c r="F413" s="5" t="s">
        <v>533</v>
      </c>
      <c r="G413" s="5">
        <v>0.25</v>
      </c>
      <c r="H413" s="5" t="s">
        <v>1329</v>
      </c>
      <c r="I413" s="148" t="s">
        <v>224</v>
      </c>
      <c r="J413" s="5" t="s">
        <v>1330</v>
      </c>
      <c r="K413" s="5" t="s">
        <v>526</v>
      </c>
      <c r="M413" s="5" t="str">
        <f t="shared" ca="1" si="12"/>
        <v>II</v>
      </c>
      <c r="N413" s="5">
        <f ca="1">LOOKUP(99^99,--(0&amp;MID(C413,MIN(FIND({0,1,2,3,4,5,6,7,8,9},C413&amp;1234567890)),ROW(INDIRECT("1:"&amp;LEN(C413)+1)))))</f>
        <v>4.7</v>
      </c>
      <c r="O413" s="5">
        <f t="shared" ca="1" si="13"/>
        <v>0.25</v>
      </c>
      <c r="P413" s="5">
        <f ca="1">LOOKUP(99^99,--(0&amp;MID(G413,MIN(FIND({0,1,2,3,4,5,6,7,8,9},G413&amp;1234567890)),ROW(INDIRECT("1:"&amp;LEN(G413)+1)))))</f>
        <v>0.25</v>
      </c>
    </row>
    <row r="414" spans="1:16" x14ac:dyDescent="0.2">
      <c r="A414" s="148" t="s">
        <v>224</v>
      </c>
      <c r="B414" s="5">
        <v>55</v>
      </c>
      <c r="C414" s="5">
        <v>5.6</v>
      </c>
      <c r="D414" s="5">
        <v>6</v>
      </c>
      <c r="E414" s="5" t="s">
        <v>523</v>
      </c>
      <c r="F414" s="5" t="s">
        <v>539</v>
      </c>
      <c r="G414" s="5" t="s">
        <v>522</v>
      </c>
      <c r="H414" s="5" t="s">
        <v>522</v>
      </c>
      <c r="I414" s="148" t="s">
        <v>317</v>
      </c>
      <c r="J414" s="5" t="s">
        <v>1331</v>
      </c>
      <c r="K414" s="5" t="s">
        <v>556</v>
      </c>
      <c r="M414" s="5" t="str">
        <f t="shared" ca="1" si="12"/>
        <v>I</v>
      </c>
      <c r="N414" s="5">
        <f ca="1">LOOKUP(99^99,--(0&amp;MID(C414,MIN(FIND({0,1,2,3,4,5,6,7,8,9},C414&amp;1234567890)),ROW(INDIRECT("1:"&amp;LEN(C414)+1)))))</f>
        <v>5.6</v>
      </c>
      <c r="O414" s="5" t="str">
        <f t="shared" si="13"/>
        <v>No data</v>
      </c>
      <c r="P414" s="5">
        <f ca="1">LOOKUP(99^99,--(0&amp;MID(G414,MIN(FIND({0,1,2,3,4,5,6,7,8,9},G414&amp;1234567890)),ROW(INDIRECT("1:"&amp;LEN(G414)+1)))))</f>
        <v>0</v>
      </c>
    </row>
    <row r="415" spans="1:16" x14ac:dyDescent="0.2">
      <c r="A415" s="148" t="s">
        <v>286</v>
      </c>
      <c r="B415" s="5">
        <v>55</v>
      </c>
      <c r="C415" s="5">
        <v>6.9</v>
      </c>
      <c r="D415" s="5">
        <v>6</v>
      </c>
      <c r="E415" s="5" t="s">
        <v>523</v>
      </c>
      <c r="F415" s="5" t="s">
        <v>646</v>
      </c>
      <c r="G415" s="5">
        <v>0.06</v>
      </c>
      <c r="H415" s="5" t="s">
        <v>1332</v>
      </c>
      <c r="I415" s="148" t="s">
        <v>202</v>
      </c>
      <c r="J415" s="5" t="s">
        <v>1333</v>
      </c>
      <c r="K415" s="5" t="s">
        <v>531</v>
      </c>
      <c r="M415" s="5" t="str">
        <f t="shared" ca="1" si="12"/>
        <v>I</v>
      </c>
      <c r="N415" s="5">
        <f ca="1">LOOKUP(99^99,--(0&amp;MID(C415,MIN(FIND({0,1,2,3,4,5,6,7,8,9},C415&amp;1234567890)),ROW(INDIRECT("1:"&amp;LEN(C415)+1)))))</f>
        <v>6.9</v>
      </c>
      <c r="O415" s="5">
        <f t="shared" ca="1" si="13"/>
        <v>0.06</v>
      </c>
      <c r="P415" s="5">
        <f ca="1">LOOKUP(99^99,--(0&amp;MID(G415,MIN(FIND({0,1,2,3,4,5,6,7,8,9},G415&amp;1234567890)),ROW(INDIRECT("1:"&amp;LEN(G415)+1)))))</f>
        <v>0.06</v>
      </c>
    </row>
    <row r="416" spans="1:16" x14ac:dyDescent="0.2">
      <c r="A416" s="148" t="s">
        <v>241</v>
      </c>
      <c r="B416" s="5">
        <v>55</v>
      </c>
      <c r="C416" s="5">
        <v>10.5</v>
      </c>
      <c r="D416" s="5">
        <v>6</v>
      </c>
      <c r="E416" s="5" t="s">
        <v>523</v>
      </c>
      <c r="F416" s="5" t="s">
        <v>533</v>
      </c>
      <c r="G416" s="5" t="s">
        <v>546</v>
      </c>
      <c r="H416" s="5" t="s">
        <v>1037</v>
      </c>
      <c r="I416" s="148" t="s">
        <v>224</v>
      </c>
      <c r="J416" s="5" t="s">
        <v>1334</v>
      </c>
      <c r="K416" s="5" t="s">
        <v>762</v>
      </c>
      <c r="M416" s="5" t="str">
        <f t="shared" ca="1" si="12"/>
        <v>II</v>
      </c>
      <c r="N416" s="5">
        <f ca="1">LOOKUP(99^99,--(0&amp;MID(C416,MIN(FIND({0,1,2,3,4,5,6,7,8,9},C416&amp;1234567890)),ROW(INDIRECT("1:"&amp;LEN(C416)+1)))))</f>
        <v>10.5</v>
      </c>
      <c r="O416" s="5">
        <f t="shared" ca="1" si="13"/>
        <v>0</v>
      </c>
      <c r="P416" s="5">
        <f ca="1">LOOKUP(99^99,--(0&amp;MID(G416,MIN(FIND({0,1,2,3,4,5,6,7,8,9},G416&amp;1234567890)),ROW(INDIRECT("1:"&amp;LEN(G416)+1)))))</f>
        <v>0</v>
      </c>
    </row>
    <row r="417" spans="1:16" x14ac:dyDescent="0.2">
      <c r="A417" s="148" t="s">
        <v>177</v>
      </c>
      <c r="B417" s="5">
        <v>55</v>
      </c>
      <c r="C417" s="5">
        <v>3.7</v>
      </c>
      <c r="D417" s="5">
        <v>6</v>
      </c>
      <c r="E417" s="5" t="s">
        <v>523</v>
      </c>
      <c r="F417" s="5" t="s">
        <v>603</v>
      </c>
      <c r="G417" s="5">
        <v>0.05</v>
      </c>
      <c r="H417" s="5" t="s">
        <v>582</v>
      </c>
      <c r="I417" s="148" t="s">
        <v>178</v>
      </c>
      <c r="J417" s="5" t="s">
        <v>1040</v>
      </c>
      <c r="K417" s="5" t="s">
        <v>542</v>
      </c>
      <c r="M417" s="5" t="str">
        <f t="shared" ca="1" si="12"/>
        <v>I</v>
      </c>
      <c r="N417" s="5">
        <f ca="1">LOOKUP(99^99,--(0&amp;MID(C417,MIN(FIND({0,1,2,3,4,5,6,7,8,9},C417&amp;1234567890)),ROW(INDIRECT("1:"&amp;LEN(C417)+1)))))</f>
        <v>3.7</v>
      </c>
      <c r="O417" s="5">
        <f t="shared" ca="1" si="13"/>
        <v>0.05</v>
      </c>
      <c r="P417" s="5">
        <f ca="1">LOOKUP(99^99,--(0&amp;MID(G417,MIN(FIND({0,1,2,3,4,5,6,7,8,9},G417&amp;1234567890)),ROW(INDIRECT("1:"&amp;LEN(G417)+1)))))</f>
        <v>0.05</v>
      </c>
    </row>
    <row r="418" spans="1:16" x14ac:dyDescent="0.2">
      <c r="A418" s="148" t="s">
        <v>222</v>
      </c>
      <c r="B418" s="5">
        <v>55</v>
      </c>
      <c r="C418" s="5">
        <v>26.5</v>
      </c>
      <c r="D418" s="5">
        <v>7</v>
      </c>
      <c r="E418" s="5" t="s">
        <v>523</v>
      </c>
      <c r="F418" s="5" t="s">
        <v>945</v>
      </c>
      <c r="G418" s="5">
        <v>0.39</v>
      </c>
      <c r="H418" s="5" t="s">
        <v>1335</v>
      </c>
      <c r="I418" s="148" t="s">
        <v>202</v>
      </c>
      <c r="J418" s="5" t="s">
        <v>1336</v>
      </c>
      <c r="K418" s="5" t="s">
        <v>574</v>
      </c>
      <c r="M418" s="5" t="str">
        <f t="shared" ca="1" si="12"/>
        <v>II</v>
      </c>
      <c r="N418" s="5">
        <f ca="1">LOOKUP(99^99,--(0&amp;MID(C418,MIN(FIND({0,1,2,3,4,5,6,7,8,9},C418&amp;1234567890)),ROW(INDIRECT("1:"&amp;LEN(C418)+1)))))</f>
        <v>26.5</v>
      </c>
      <c r="O418" s="5">
        <f t="shared" ca="1" si="13"/>
        <v>0.39</v>
      </c>
      <c r="P418" s="5">
        <f ca="1">LOOKUP(99^99,--(0&amp;MID(G418,MIN(FIND({0,1,2,3,4,5,6,7,8,9},G418&amp;1234567890)),ROW(INDIRECT("1:"&amp;LEN(G418)+1)))))</f>
        <v>0.39</v>
      </c>
    </row>
    <row r="419" spans="1:16" x14ac:dyDescent="0.2">
      <c r="A419" s="148" t="s">
        <v>287</v>
      </c>
      <c r="B419" s="5">
        <v>56</v>
      </c>
      <c r="C419" s="5">
        <v>1.81</v>
      </c>
      <c r="D419" s="5">
        <v>6</v>
      </c>
      <c r="E419" s="5" t="s">
        <v>523</v>
      </c>
      <c r="F419" s="5" t="s">
        <v>1337</v>
      </c>
      <c r="G419" s="5" t="s">
        <v>527</v>
      </c>
      <c r="H419" s="5" t="s">
        <v>582</v>
      </c>
      <c r="I419" s="148" t="s">
        <v>224</v>
      </c>
      <c r="J419" s="5" t="s">
        <v>1338</v>
      </c>
      <c r="K419" s="5" t="s">
        <v>566</v>
      </c>
      <c r="M419" s="5" t="str">
        <f t="shared" ca="1" si="12"/>
        <v>I</v>
      </c>
      <c r="N419" s="5">
        <f ca="1">LOOKUP(99^99,--(0&amp;MID(C419,MIN(FIND({0,1,2,3,4,5,6,7,8,9},C419&amp;1234567890)),ROW(INDIRECT("1:"&amp;LEN(C419)+1)))))</f>
        <v>1.81</v>
      </c>
      <c r="O419" s="5" t="str">
        <f t="shared" ca="1" si="13"/>
        <v>no data</v>
      </c>
      <c r="P419" s="5">
        <f ca="1">LOOKUP(99^99,--(0&amp;MID(G419,MIN(FIND({0,1,2,3,4,5,6,7,8,9},G419&amp;1234567890)),ROW(INDIRECT("1:"&amp;LEN(G419)+1)))))</f>
        <v>0</v>
      </c>
    </row>
    <row r="420" spans="1:16" x14ac:dyDescent="0.2">
      <c r="A420" s="148" t="s">
        <v>194</v>
      </c>
      <c r="B420" s="5">
        <v>56</v>
      </c>
      <c r="C420" s="5">
        <v>76.41</v>
      </c>
      <c r="D420" s="5">
        <v>9</v>
      </c>
      <c r="E420" s="5" t="s">
        <v>977</v>
      </c>
      <c r="F420" s="5" t="s">
        <v>1029</v>
      </c>
      <c r="G420" s="5">
        <v>0.14000000000000001</v>
      </c>
      <c r="H420" s="5" t="s">
        <v>1339</v>
      </c>
      <c r="I420" s="148" t="s">
        <v>247</v>
      </c>
      <c r="J420" s="5" t="s">
        <v>1340</v>
      </c>
      <c r="K420" s="5" t="s">
        <v>578</v>
      </c>
      <c r="M420" s="5" t="str">
        <f t="shared" si="12"/>
        <v>III</v>
      </c>
      <c r="N420" s="5">
        <f ca="1">LOOKUP(99^99,--(0&amp;MID(C420,MIN(FIND({0,1,2,3,4,5,6,7,8,9},C420&amp;1234567890)),ROW(INDIRECT("1:"&amp;LEN(C420)+1)))))</f>
        <v>76.41</v>
      </c>
      <c r="O420" s="5">
        <f t="shared" ca="1" si="13"/>
        <v>0.14000000000000001</v>
      </c>
      <c r="P420" s="5">
        <f ca="1">LOOKUP(99^99,--(0&amp;MID(G420,MIN(FIND({0,1,2,3,4,5,6,7,8,9},G420&amp;1234567890)),ROW(INDIRECT("1:"&amp;LEN(G420)+1)))))</f>
        <v>0.14000000000000001</v>
      </c>
    </row>
    <row r="421" spans="1:16" x14ac:dyDescent="0.2">
      <c r="A421" s="148" t="s">
        <v>259</v>
      </c>
      <c r="B421" s="5">
        <v>56</v>
      </c>
      <c r="C421" s="5">
        <v>17.8</v>
      </c>
      <c r="D421" s="5">
        <v>9</v>
      </c>
      <c r="E421" s="5" t="s">
        <v>607</v>
      </c>
      <c r="F421" s="5" t="s">
        <v>823</v>
      </c>
      <c r="G421" s="5">
        <v>1.5</v>
      </c>
      <c r="H421" s="5" t="s">
        <v>1065</v>
      </c>
      <c r="I421" s="148" t="s">
        <v>209</v>
      </c>
      <c r="J421" s="5" t="s">
        <v>1341</v>
      </c>
      <c r="K421" s="5" t="s">
        <v>612</v>
      </c>
      <c r="M421" s="5" t="str">
        <f t="shared" ca="1" si="12"/>
        <v>II</v>
      </c>
      <c r="N421" s="5">
        <f ca="1">LOOKUP(99^99,--(0&amp;MID(C421,MIN(FIND({0,1,2,3,4,5,6,7,8,9},C421&amp;1234567890)),ROW(INDIRECT("1:"&amp;LEN(C421)+1)))))</f>
        <v>17.8</v>
      </c>
      <c r="O421" s="5">
        <f t="shared" ca="1" si="13"/>
        <v>1.5</v>
      </c>
      <c r="P421" s="5">
        <f ca="1">LOOKUP(99^99,--(0&amp;MID(G421,MIN(FIND({0,1,2,3,4,5,6,7,8,9},G421&amp;1234567890)),ROW(INDIRECT("1:"&amp;LEN(G421)+1)))))</f>
        <v>1.5</v>
      </c>
    </row>
    <row r="422" spans="1:16" x14ac:dyDescent="0.2">
      <c r="A422" s="148" t="s">
        <v>196</v>
      </c>
      <c r="B422" s="5">
        <v>56</v>
      </c>
      <c r="C422" s="5">
        <v>4.3</v>
      </c>
      <c r="D422" s="5">
        <v>6</v>
      </c>
      <c r="E422" s="5" t="s">
        <v>523</v>
      </c>
      <c r="F422" s="5" t="s">
        <v>539</v>
      </c>
      <c r="G422" s="5" t="s">
        <v>546</v>
      </c>
      <c r="H422" s="5" t="s">
        <v>1342</v>
      </c>
      <c r="I422" s="148" t="s">
        <v>224</v>
      </c>
      <c r="J422" s="5" t="s">
        <v>1343</v>
      </c>
      <c r="K422" s="5" t="s">
        <v>822</v>
      </c>
      <c r="M422" s="5" t="str">
        <f t="shared" ca="1" si="12"/>
        <v>I</v>
      </c>
      <c r="N422" s="5">
        <f ca="1">LOOKUP(99^99,--(0&amp;MID(C422,MIN(FIND({0,1,2,3,4,5,6,7,8,9},C422&amp;1234567890)),ROW(INDIRECT("1:"&amp;LEN(C422)+1)))))</f>
        <v>4.3</v>
      </c>
      <c r="O422" s="5">
        <f t="shared" ca="1" si="13"/>
        <v>0</v>
      </c>
      <c r="P422" s="5">
        <f ca="1">LOOKUP(99^99,--(0&amp;MID(G422,MIN(FIND({0,1,2,3,4,5,6,7,8,9},G422&amp;1234567890)),ROW(INDIRECT("1:"&amp;LEN(G422)+1)))))</f>
        <v>0</v>
      </c>
    </row>
    <row r="423" spans="1:16" x14ac:dyDescent="0.2">
      <c r="A423" s="148" t="s">
        <v>241</v>
      </c>
      <c r="B423" s="5">
        <v>56</v>
      </c>
      <c r="C423" s="5">
        <v>5</v>
      </c>
      <c r="D423" s="5">
        <v>6</v>
      </c>
      <c r="E423" s="5" t="s">
        <v>523</v>
      </c>
      <c r="F423" s="5" t="s">
        <v>533</v>
      </c>
      <c r="G423" s="5" t="s">
        <v>546</v>
      </c>
      <c r="H423" s="5" t="s">
        <v>1344</v>
      </c>
      <c r="I423" s="148" t="s">
        <v>317</v>
      </c>
      <c r="J423" s="5" t="s">
        <v>1345</v>
      </c>
      <c r="K423" s="5" t="s">
        <v>612</v>
      </c>
      <c r="M423" s="5" t="str">
        <f t="shared" ca="1" si="12"/>
        <v>I</v>
      </c>
      <c r="N423" s="5">
        <f ca="1">LOOKUP(99^99,--(0&amp;MID(C423,MIN(FIND({0,1,2,3,4,5,6,7,8,9},C423&amp;1234567890)),ROW(INDIRECT("1:"&amp;LEN(C423)+1)))))</f>
        <v>5</v>
      </c>
      <c r="O423" s="5">
        <f t="shared" ca="1" si="13"/>
        <v>0</v>
      </c>
      <c r="P423" s="5">
        <f ca="1">LOOKUP(99^99,--(0&amp;MID(G423,MIN(FIND({0,1,2,3,4,5,6,7,8,9},G423&amp;1234567890)),ROW(INDIRECT("1:"&amp;LEN(G423)+1)))))</f>
        <v>0</v>
      </c>
    </row>
    <row r="424" spans="1:16" x14ac:dyDescent="0.2">
      <c r="A424" s="148" t="s">
        <v>271</v>
      </c>
      <c r="B424" s="5">
        <v>56</v>
      </c>
      <c r="C424" s="5">
        <v>6</v>
      </c>
      <c r="D424" s="5">
        <v>7</v>
      </c>
      <c r="E424" s="5" t="s">
        <v>523</v>
      </c>
      <c r="F424" s="5" t="s">
        <v>539</v>
      </c>
      <c r="G424" s="5" t="s">
        <v>799</v>
      </c>
      <c r="H424" s="5" t="s">
        <v>666</v>
      </c>
      <c r="I424" s="148" t="s">
        <v>215</v>
      </c>
      <c r="J424" s="5" t="s">
        <v>1346</v>
      </c>
      <c r="K424" s="5" t="s">
        <v>578</v>
      </c>
      <c r="M424" s="5" t="str">
        <f t="shared" ca="1" si="12"/>
        <v>II</v>
      </c>
      <c r="N424" s="5">
        <f ca="1">LOOKUP(99^99,--(0&amp;MID(C424,MIN(FIND({0,1,2,3,4,5,6,7,8,9},C424&amp;1234567890)),ROW(INDIRECT("1:"&amp;LEN(C424)+1)))))</f>
        <v>6</v>
      </c>
      <c r="O424" s="5">
        <f t="shared" ca="1" si="13"/>
        <v>0</v>
      </c>
      <c r="P424" s="5">
        <f ca="1">LOOKUP(99^99,--(0&amp;MID(G424,MIN(FIND({0,1,2,3,4,5,6,7,8,9},G424&amp;1234567890)),ROW(INDIRECT("1:"&amp;LEN(G424)+1)))))</f>
        <v>0</v>
      </c>
    </row>
    <row r="425" spans="1:16" x14ac:dyDescent="0.2">
      <c r="A425" s="148" t="s">
        <v>211</v>
      </c>
      <c r="B425" s="5">
        <v>56</v>
      </c>
      <c r="C425" s="5">
        <v>960</v>
      </c>
      <c r="D425" s="5" t="s">
        <v>527</v>
      </c>
      <c r="E425" s="5" t="s">
        <v>560</v>
      </c>
      <c r="F425" s="5" t="s">
        <v>561</v>
      </c>
      <c r="G425" s="5">
        <v>42</v>
      </c>
      <c r="H425" s="5" t="s">
        <v>1347</v>
      </c>
      <c r="I425" s="148" t="s">
        <v>262</v>
      </c>
      <c r="J425" s="5" t="s">
        <v>1348</v>
      </c>
      <c r="K425" s="5" t="s">
        <v>628</v>
      </c>
      <c r="M425" s="5" t="str">
        <f t="shared" si="12"/>
        <v>IV</v>
      </c>
      <c r="N425" s="5">
        <f ca="1">LOOKUP(99^99,--(0&amp;MID(C425,MIN(FIND({0,1,2,3,4,5,6,7,8,9},C425&amp;1234567890)),ROW(INDIRECT("1:"&amp;LEN(C425)+1)))))</f>
        <v>960</v>
      </c>
      <c r="O425" s="5">
        <f t="shared" ca="1" si="13"/>
        <v>42</v>
      </c>
      <c r="P425" s="5">
        <f ca="1">LOOKUP(99^99,--(0&amp;MID(G425,MIN(FIND({0,1,2,3,4,5,6,7,8,9},G425&amp;1234567890)),ROW(INDIRECT("1:"&amp;LEN(G425)+1)))))</f>
        <v>42</v>
      </c>
    </row>
    <row r="426" spans="1:16" x14ac:dyDescent="0.2">
      <c r="A426" s="148" t="s">
        <v>230</v>
      </c>
      <c r="B426" s="5">
        <v>56</v>
      </c>
      <c r="C426" s="5">
        <v>5.0999999999999996</v>
      </c>
      <c r="D426" s="5">
        <v>6</v>
      </c>
      <c r="E426" s="5" t="s">
        <v>523</v>
      </c>
      <c r="F426" s="5" t="s">
        <v>539</v>
      </c>
      <c r="G426" s="5" t="s">
        <v>522</v>
      </c>
      <c r="H426" s="5" t="s">
        <v>540</v>
      </c>
      <c r="I426" s="148" t="s">
        <v>287</v>
      </c>
      <c r="J426" s="5" t="s">
        <v>1349</v>
      </c>
      <c r="K426" s="5" t="s">
        <v>526</v>
      </c>
      <c r="M426" s="5" t="str">
        <f t="shared" ca="1" si="12"/>
        <v>I</v>
      </c>
      <c r="N426" s="5">
        <f ca="1">LOOKUP(99^99,--(0&amp;MID(C426,MIN(FIND({0,1,2,3,4,5,6,7,8,9},C426&amp;1234567890)),ROW(INDIRECT("1:"&amp;LEN(C426)+1)))))</f>
        <v>5.0999999999999996</v>
      </c>
      <c r="O426" s="5" t="str">
        <f t="shared" si="13"/>
        <v>No data</v>
      </c>
      <c r="P426" s="5">
        <f ca="1">LOOKUP(99^99,--(0&amp;MID(G426,MIN(FIND({0,1,2,3,4,5,6,7,8,9},G426&amp;1234567890)),ROW(INDIRECT("1:"&amp;LEN(G426)+1)))))</f>
        <v>0</v>
      </c>
    </row>
    <row r="427" spans="1:16" x14ac:dyDescent="0.2">
      <c r="A427" s="148" t="s">
        <v>198</v>
      </c>
      <c r="B427" s="5">
        <v>56</v>
      </c>
      <c r="C427" s="5">
        <v>5.8</v>
      </c>
      <c r="D427" s="5">
        <v>9</v>
      </c>
      <c r="E427" s="5" t="s">
        <v>523</v>
      </c>
      <c r="F427" s="5" t="s">
        <v>945</v>
      </c>
      <c r="G427" s="5" t="s">
        <v>638</v>
      </c>
      <c r="H427" s="5" t="s">
        <v>561</v>
      </c>
      <c r="I427" s="148" t="s">
        <v>209</v>
      </c>
      <c r="J427" s="5" t="s">
        <v>1350</v>
      </c>
      <c r="K427" s="5" t="s">
        <v>526</v>
      </c>
      <c r="M427" s="5" t="str">
        <f t="shared" ca="1" si="12"/>
        <v>II</v>
      </c>
      <c r="N427" s="5">
        <f ca="1">LOOKUP(99^99,--(0&amp;MID(C427,MIN(FIND({0,1,2,3,4,5,6,7,8,9},C427&amp;1234567890)),ROW(INDIRECT("1:"&amp;LEN(C427)+1)))))</f>
        <v>5.8</v>
      </c>
      <c r="O427" s="5">
        <f t="shared" ca="1" si="13"/>
        <v>0.01</v>
      </c>
      <c r="P427" s="5">
        <f ca="1">LOOKUP(99^99,--(0&amp;MID(G427,MIN(FIND({0,1,2,3,4,5,6,7,8,9},G427&amp;1234567890)),ROW(INDIRECT("1:"&amp;LEN(G427)+1)))))</f>
        <v>0.01</v>
      </c>
    </row>
    <row r="428" spans="1:16" x14ac:dyDescent="0.2">
      <c r="A428" s="148" t="s">
        <v>217</v>
      </c>
      <c r="B428" s="5">
        <v>56</v>
      </c>
      <c r="C428" s="5">
        <v>4.5</v>
      </c>
      <c r="D428" s="5">
        <v>6</v>
      </c>
      <c r="E428" s="5" t="s">
        <v>523</v>
      </c>
      <c r="F428" s="5" t="s">
        <v>539</v>
      </c>
      <c r="G428" s="5" t="s">
        <v>546</v>
      </c>
      <c r="H428" s="5" t="s">
        <v>1109</v>
      </c>
      <c r="I428" s="148" t="s">
        <v>202</v>
      </c>
      <c r="J428" s="5" t="s">
        <v>1351</v>
      </c>
      <c r="K428" s="5" t="s">
        <v>612</v>
      </c>
      <c r="M428" s="5" t="str">
        <f t="shared" ca="1" si="12"/>
        <v>I</v>
      </c>
      <c r="N428" s="5">
        <f ca="1">LOOKUP(99^99,--(0&amp;MID(C428,MIN(FIND({0,1,2,3,4,5,6,7,8,9},C428&amp;1234567890)),ROW(INDIRECT("1:"&amp;LEN(C428)+1)))))</f>
        <v>4.5</v>
      </c>
      <c r="O428" s="5">
        <f t="shared" ca="1" si="13"/>
        <v>0</v>
      </c>
      <c r="P428" s="5">
        <f ca="1">LOOKUP(99^99,--(0&amp;MID(G428,MIN(FIND({0,1,2,3,4,5,6,7,8,9},G428&amp;1234567890)),ROW(INDIRECT("1:"&amp;LEN(G428)+1)))))</f>
        <v>0</v>
      </c>
    </row>
    <row r="429" spans="1:16" x14ac:dyDescent="0.2">
      <c r="A429" s="148" t="s">
        <v>268</v>
      </c>
      <c r="B429" s="5">
        <v>56</v>
      </c>
      <c r="C429" s="5">
        <v>3.7</v>
      </c>
      <c r="D429" s="5">
        <v>6</v>
      </c>
      <c r="E429" s="5" t="s">
        <v>607</v>
      </c>
      <c r="F429" s="5" t="s">
        <v>539</v>
      </c>
      <c r="G429" s="5" t="s">
        <v>546</v>
      </c>
      <c r="H429" s="5" t="s">
        <v>1352</v>
      </c>
      <c r="I429" s="148" t="s">
        <v>178</v>
      </c>
      <c r="J429" s="5" t="s">
        <v>1353</v>
      </c>
      <c r="K429" s="5" t="s">
        <v>612</v>
      </c>
      <c r="M429" s="5" t="str">
        <f t="shared" ca="1" si="12"/>
        <v>I</v>
      </c>
      <c r="N429" s="5">
        <f ca="1">LOOKUP(99^99,--(0&amp;MID(C429,MIN(FIND({0,1,2,3,4,5,6,7,8,9},C429&amp;1234567890)),ROW(INDIRECT("1:"&amp;LEN(C429)+1)))))</f>
        <v>3.7</v>
      </c>
      <c r="O429" s="5">
        <f t="shared" ca="1" si="13"/>
        <v>0</v>
      </c>
      <c r="P429" s="5">
        <f ca="1">LOOKUP(99^99,--(0&amp;MID(G429,MIN(FIND({0,1,2,3,4,5,6,7,8,9},G429&amp;1234567890)),ROW(INDIRECT("1:"&amp;LEN(G429)+1)))))</f>
        <v>0</v>
      </c>
    </row>
    <row r="430" spans="1:16" x14ac:dyDescent="0.2">
      <c r="A430" s="148" t="s">
        <v>241</v>
      </c>
      <c r="B430" s="5">
        <v>56</v>
      </c>
      <c r="C430" s="5">
        <v>6.7</v>
      </c>
      <c r="D430" s="5">
        <v>6</v>
      </c>
      <c r="E430" s="5" t="s">
        <v>523</v>
      </c>
      <c r="F430" s="5" t="s">
        <v>539</v>
      </c>
      <c r="G430" s="5" t="s">
        <v>546</v>
      </c>
      <c r="H430" s="5" t="s">
        <v>1354</v>
      </c>
      <c r="I430" s="148" t="s">
        <v>178</v>
      </c>
      <c r="J430" s="5" t="s">
        <v>1355</v>
      </c>
      <c r="K430" s="5" t="s">
        <v>1356</v>
      </c>
      <c r="M430" s="5" t="str">
        <f t="shared" ca="1" si="12"/>
        <v>I</v>
      </c>
      <c r="N430" s="5">
        <f ca="1">LOOKUP(99^99,--(0&amp;MID(C430,MIN(FIND({0,1,2,3,4,5,6,7,8,9},C430&amp;1234567890)),ROW(INDIRECT("1:"&amp;LEN(C430)+1)))))</f>
        <v>6.7</v>
      </c>
      <c r="O430" s="5">
        <f t="shared" ca="1" si="13"/>
        <v>0</v>
      </c>
      <c r="P430" s="5">
        <f ca="1">LOOKUP(99^99,--(0&amp;MID(G430,MIN(FIND({0,1,2,3,4,5,6,7,8,9},G430&amp;1234567890)),ROW(INDIRECT("1:"&amp;LEN(G430)+1)))))</f>
        <v>0</v>
      </c>
    </row>
    <row r="431" spans="1:16" x14ac:dyDescent="0.2">
      <c r="A431" s="148" t="s">
        <v>282</v>
      </c>
      <c r="B431" s="5">
        <v>56</v>
      </c>
      <c r="C431" s="5">
        <v>12.5</v>
      </c>
      <c r="D431" s="5">
        <v>8</v>
      </c>
      <c r="E431" s="5" t="s">
        <v>523</v>
      </c>
      <c r="F431" s="5" t="s">
        <v>533</v>
      </c>
      <c r="G431" s="5" t="s">
        <v>546</v>
      </c>
      <c r="H431" s="5" t="s">
        <v>1357</v>
      </c>
      <c r="I431" s="148" t="s">
        <v>317</v>
      </c>
      <c r="J431" s="5" t="s">
        <v>1358</v>
      </c>
      <c r="K431" s="5" t="s">
        <v>726</v>
      </c>
      <c r="M431" s="5" t="str">
        <f t="shared" ca="1" si="12"/>
        <v>II</v>
      </c>
      <c r="N431" s="5">
        <f ca="1">LOOKUP(99^99,--(0&amp;MID(C431,MIN(FIND({0,1,2,3,4,5,6,7,8,9},C431&amp;1234567890)),ROW(INDIRECT("1:"&amp;LEN(C431)+1)))))</f>
        <v>12.5</v>
      </c>
      <c r="O431" s="5">
        <f t="shared" ca="1" si="13"/>
        <v>0</v>
      </c>
      <c r="P431" s="5">
        <f ca="1">LOOKUP(99^99,--(0&amp;MID(G431,MIN(FIND({0,1,2,3,4,5,6,7,8,9},G431&amp;1234567890)),ROW(INDIRECT("1:"&amp;LEN(G431)+1)))))</f>
        <v>0</v>
      </c>
    </row>
    <row r="432" spans="1:16" x14ac:dyDescent="0.2">
      <c r="A432" s="148" t="s">
        <v>261</v>
      </c>
      <c r="B432" s="5">
        <v>56</v>
      </c>
      <c r="C432" s="5">
        <v>3</v>
      </c>
      <c r="D432" s="5">
        <v>7</v>
      </c>
      <c r="E432" s="5" t="s">
        <v>523</v>
      </c>
      <c r="F432" s="5" t="s">
        <v>539</v>
      </c>
      <c r="G432" s="5" t="s">
        <v>546</v>
      </c>
      <c r="H432" s="5" t="s">
        <v>1359</v>
      </c>
      <c r="I432" s="148" t="s">
        <v>228</v>
      </c>
      <c r="J432" s="5" t="s">
        <v>1360</v>
      </c>
      <c r="K432" s="5" t="s">
        <v>612</v>
      </c>
      <c r="M432" s="5" t="str">
        <f t="shared" ca="1" si="12"/>
        <v>II</v>
      </c>
      <c r="N432" s="5">
        <f ca="1">LOOKUP(99^99,--(0&amp;MID(C432,MIN(FIND({0,1,2,3,4,5,6,7,8,9},C432&amp;1234567890)),ROW(INDIRECT("1:"&amp;LEN(C432)+1)))))</f>
        <v>3</v>
      </c>
      <c r="O432" s="5">
        <f t="shared" ca="1" si="13"/>
        <v>0</v>
      </c>
      <c r="P432" s="5">
        <f ca="1">LOOKUP(99^99,--(0&amp;MID(G432,MIN(FIND({0,1,2,3,4,5,6,7,8,9},G432&amp;1234567890)),ROW(INDIRECT("1:"&amp;LEN(G432)+1)))))</f>
        <v>0</v>
      </c>
    </row>
    <row r="433" spans="1:16" x14ac:dyDescent="0.2">
      <c r="A433" s="148" t="s">
        <v>288</v>
      </c>
      <c r="B433" s="5">
        <v>56</v>
      </c>
      <c r="C433" s="5">
        <v>17.399999999999999</v>
      </c>
      <c r="D433" s="5">
        <v>7</v>
      </c>
      <c r="E433" s="5" t="s">
        <v>581</v>
      </c>
      <c r="F433" s="5" t="s">
        <v>533</v>
      </c>
      <c r="G433" s="5">
        <v>0.02</v>
      </c>
      <c r="H433" s="5" t="s">
        <v>1361</v>
      </c>
      <c r="I433" s="148" t="s">
        <v>224</v>
      </c>
      <c r="J433" s="5" t="s">
        <v>1362</v>
      </c>
      <c r="K433" s="5" t="s">
        <v>531</v>
      </c>
      <c r="M433" s="5" t="str">
        <f t="shared" si="12"/>
        <v>II</v>
      </c>
      <c r="N433" s="5">
        <f ca="1">LOOKUP(99^99,--(0&amp;MID(C433,MIN(FIND({0,1,2,3,4,5,6,7,8,9},C433&amp;1234567890)),ROW(INDIRECT("1:"&amp;LEN(C433)+1)))))</f>
        <v>17.399999999999999</v>
      </c>
      <c r="O433" s="5">
        <f t="shared" ca="1" si="13"/>
        <v>0.02</v>
      </c>
      <c r="P433" s="5">
        <f ca="1">LOOKUP(99^99,--(0&amp;MID(G433,MIN(FIND({0,1,2,3,4,5,6,7,8,9},G433&amp;1234567890)),ROW(INDIRECT("1:"&amp;LEN(G433)+1)))))</f>
        <v>0.02</v>
      </c>
    </row>
    <row r="434" spans="1:16" x14ac:dyDescent="0.2">
      <c r="A434" s="148" t="s">
        <v>177</v>
      </c>
      <c r="B434" s="5">
        <v>56</v>
      </c>
      <c r="C434" s="5">
        <v>4.0999999999999996</v>
      </c>
      <c r="D434" s="5">
        <v>7</v>
      </c>
      <c r="E434" s="5" t="s">
        <v>545</v>
      </c>
      <c r="F434" s="5" t="s">
        <v>945</v>
      </c>
      <c r="G434" s="5">
        <v>0.47</v>
      </c>
      <c r="H434" s="5" t="s">
        <v>1363</v>
      </c>
      <c r="I434" s="148" t="s">
        <v>173</v>
      </c>
      <c r="J434" s="5" t="s">
        <v>1364</v>
      </c>
      <c r="K434" s="5" t="s">
        <v>626</v>
      </c>
      <c r="M434" s="5" t="str">
        <f t="shared" si="12"/>
        <v>II</v>
      </c>
      <c r="N434" s="5">
        <f ca="1">LOOKUP(99^99,--(0&amp;MID(C434,MIN(FIND({0,1,2,3,4,5,6,7,8,9},C434&amp;1234567890)),ROW(INDIRECT("1:"&amp;LEN(C434)+1)))))</f>
        <v>4.0999999999999996</v>
      </c>
      <c r="O434" s="5">
        <f t="shared" ca="1" si="13"/>
        <v>0.47</v>
      </c>
      <c r="P434" s="5">
        <f ca="1">LOOKUP(99^99,--(0&amp;MID(G434,MIN(FIND({0,1,2,3,4,5,6,7,8,9},G434&amp;1234567890)),ROW(INDIRECT("1:"&amp;LEN(G434)+1)))))</f>
        <v>0.47</v>
      </c>
    </row>
    <row r="435" spans="1:16" x14ac:dyDescent="0.2">
      <c r="A435" s="148" t="s">
        <v>244</v>
      </c>
      <c r="B435" s="5">
        <v>56</v>
      </c>
      <c r="C435" s="5">
        <v>16</v>
      </c>
      <c r="D435" s="5">
        <v>7</v>
      </c>
      <c r="E435" s="5" t="s">
        <v>523</v>
      </c>
      <c r="F435" s="5" t="s">
        <v>533</v>
      </c>
      <c r="G435" s="5">
        <v>1.24</v>
      </c>
      <c r="H435" s="5" t="s">
        <v>1365</v>
      </c>
      <c r="I435" s="148" t="s">
        <v>224</v>
      </c>
      <c r="J435" s="5" t="s">
        <v>1366</v>
      </c>
      <c r="K435" s="5" t="s">
        <v>779</v>
      </c>
      <c r="M435" s="5" t="str">
        <f t="shared" ca="1" si="12"/>
        <v>II</v>
      </c>
      <c r="N435" s="5">
        <f ca="1">LOOKUP(99^99,--(0&amp;MID(C435,MIN(FIND({0,1,2,3,4,5,6,7,8,9},C435&amp;1234567890)),ROW(INDIRECT("1:"&amp;LEN(C435)+1)))))</f>
        <v>16</v>
      </c>
      <c r="O435" s="5">
        <f t="shared" ca="1" si="13"/>
        <v>1.24</v>
      </c>
      <c r="P435" s="5">
        <f ca="1">LOOKUP(99^99,--(0&amp;MID(G435,MIN(FIND({0,1,2,3,4,5,6,7,8,9},G435&amp;1234567890)),ROW(INDIRECT("1:"&amp;LEN(G435)+1)))))</f>
        <v>1.24</v>
      </c>
    </row>
    <row r="436" spans="1:16" x14ac:dyDescent="0.2">
      <c r="A436" s="148" t="s">
        <v>246</v>
      </c>
      <c r="B436" s="5">
        <v>56</v>
      </c>
      <c r="C436" s="5">
        <v>11</v>
      </c>
      <c r="D436" s="5">
        <v>7</v>
      </c>
      <c r="E436" s="5" t="s">
        <v>607</v>
      </c>
      <c r="F436" s="5" t="s">
        <v>533</v>
      </c>
      <c r="G436" s="5" t="s">
        <v>522</v>
      </c>
      <c r="H436" s="5" t="s">
        <v>540</v>
      </c>
      <c r="I436" s="148" t="s">
        <v>187</v>
      </c>
      <c r="J436" s="5" t="s">
        <v>1367</v>
      </c>
      <c r="K436" s="5" t="s">
        <v>590</v>
      </c>
      <c r="M436" s="5" t="str">
        <f t="shared" ca="1" si="12"/>
        <v>II</v>
      </c>
      <c r="N436" s="5">
        <f ca="1">LOOKUP(99^99,--(0&amp;MID(C436,MIN(FIND({0,1,2,3,4,5,6,7,8,9},C436&amp;1234567890)),ROW(INDIRECT("1:"&amp;LEN(C436)+1)))))</f>
        <v>11</v>
      </c>
      <c r="O436" s="5" t="str">
        <f t="shared" si="13"/>
        <v>No data</v>
      </c>
      <c r="P436" s="5">
        <f ca="1">LOOKUP(99^99,--(0&amp;MID(G436,MIN(FIND({0,1,2,3,4,5,6,7,8,9},G436&amp;1234567890)),ROW(INDIRECT("1:"&amp;LEN(G436)+1)))))</f>
        <v>0</v>
      </c>
    </row>
    <row r="437" spans="1:16" x14ac:dyDescent="0.2">
      <c r="A437" s="148" t="s">
        <v>249</v>
      </c>
      <c r="B437" s="5">
        <v>56</v>
      </c>
      <c r="C437" s="5">
        <v>23</v>
      </c>
      <c r="D437" s="5">
        <v>9</v>
      </c>
      <c r="E437" s="5" t="s">
        <v>545</v>
      </c>
      <c r="F437" s="5" t="s">
        <v>1029</v>
      </c>
      <c r="G437" s="5">
        <v>0.6</v>
      </c>
      <c r="H437" s="5" t="s">
        <v>1368</v>
      </c>
      <c r="I437" s="148" t="s">
        <v>224</v>
      </c>
      <c r="J437" s="5" t="s">
        <v>1369</v>
      </c>
      <c r="K437" s="5" t="s">
        <v>1370</v>
      </c>
      <c r="M437" s="5" t="str">
        <f t="shared" si="12"/>
        <v>II</v>
      </c>
      <c r="N437" s="5">
        <f ca="1">LOOKUP(99^99,--(0&amp;MID(C437,MIN(FIND({0,1,2,3,4,5,6,7,8,9},C437&amp;1234567890)),ROW(INDIRECT("1:"&amp;LEN(C437)+1)))))</f>
        <v>23</v>
      </c>
      <c r="O437" s="5">
        <f t="shared" ca="1" si="13"/>
        <v>0.6</v>
      </c>
      <c r="P437" s="5">
        <f ca="1">LOOKUP(99^99,--(0&amp;MID(G437,MIN(FIND({0,1,2,3,4,5,6,7,8,9},G437&amp;1234567890)),ROW(INDIRECT("1:"&amp;LEN(G437)+1)))))</f>
        <v>0.6</v>
      </c>
    </row>
    <row r="438" spans="1:16" x14ac:dyDescent="0.2">
      <c r="A438" s="148" t="s">
        <v>253</v>
      </c>
      <c r="B438" s="5">
        <v>56</v>
      </c>
      <c r="C438" s="5">
        <v>7</v>
      </c>
      <c r="D438" s="5">
        <v>9</v>
      </c>
      <c r="E438" s="5" t="s">
        <v>523</v>
      </c>
      <c r="F438" s="5" t="s">
        <v>1371</v>
      </c>
      <c r="G438" s="5">
        <v>0.1</v>
      </c>
      <c r="H438" s="5" t="s">
        <v>654</v>
      </c>
      <c r="I438" s="148" t="s">
        <v>218</v>
      </c>
      <c r="J438" s="5" t="s">
        <v>1372</v>
      </c>
      <c r="K438" s="5" t="s">
        <v>584</v>
      </c>
      <c r="M438" s="5" t="str">
        <f t="shared" ca="1" si="12"/>
        <v>II</v>
      </c>
      <c r="N438" s="5">
        <f ca="1">LOOKUP(99^99,--(0&amp;MID(C438,MIN(FIND({0,1,2,3,4,5,6,7,8,9},C438&amp;1234567890)),ROW(INDIRECT("1:"&amp;LEN(C438)+1)))))</f>
        <v>7</v>
      </c>
      <c r="O438" s="5">
        <f t="shared" ca="1" si="13"/>
        <v>0.1</v>
      </c>
      <c r="P438" s="5">
        <f ca="1">LOOKUP(99^99,--(0&amp;MID(G438,MIN(FIND({0,1,2,3,4,5,6,7,8,9},G438&amp;1234567890)),ROW(INDIRECT("1:"&amp;LEN(G438)+1)))))</f>
        <v>0.1</v>
      </c>
    </row>
    <row r="439" spans="1:16" x14ac:dyDescent="0.2">
      <c r="A439" s="148" t="s">
        <v>180</v>
      </c>
      <c r="B439" s="5">
        <v>56</v>
      </c>
      <c r="C439" s="5">
        <v>3.56</v>
      </c>
      <c r="D439" s="5">
        <v>6</v>
      </c>
      <c r="E439" s="5" t="s">
        <v>523</v>
      </c>
      <c r="F439" s="5" t="s">
        <v>1373</v>
      </c>
      <c r="G439" s="5" t="s">
        <v>522</v>
      </c>
      <c r="H439" s="5" t="s">
        <v>522</v>
      </c>
      <c r="I439" s="148" t="s">
        <v>202</v>
      </c>
      <c r="J439" s="5" t="s">
        <v>1374</v>
      </c>
      <c r="K439" s="5" t="s">
        <v>574</v>
      </c>
      <c r="M439" s="5" t="str">
        <f t="shared" ca="1" si="12"/>
        <v>I</v>
      </c>
      <c r="N439" s="5">
        <f ca="1">LOOKUP(99^99,--(0&amp;MID(C439,MIN(FIND({0,1,2,3,4,5,6,7,8,9},C439&amp;1234567890)),ROW(INDIRECT("1:"&amp;LEN(C439)+1)))))</f>
        <v>3.56</v>
      </c>
      <c r="O439" s="5" t="str">
        <f t="shared" si="13"/>
        <v>No data</v>
      </c>
      <c r="P439" s="5">
        <f ca="1">LOOKUP(99^99,--(0&amp;MID(G439,MIN(FIND({0,1,2,3,4,5,6,7,8,9},G439&amp;1234567890)),ROW(INDIRECT("1:"&amp;LEN(G439)+1)))))</f>
        <v>0</v>
      </c>
    </row>
    <row r="440" spans="1:16" x14ac:dyDescent="0.2">
      <c r="A440" s="148" t="s">
        <v>212</v>
      </c>
      <c r="B440" s="5">
        <v>56</v>
      </c>
      <c r="C440" s="5">
        <v>3.4</v>
      </c>
      <c r="D440" s="5" t="s">
        <v>723</v>
      </c>
      <c r="E440" s="5" t="s">
        <v>523</v>
      </c>
      <c r="F440" s="5" t="s">
        <v>539</v>
      </c>
      <c r="G440" s="5" t="s">
        <v>546</v>
      </c>
      <c r="H440" s="5" t="s">
        <v>1375</v>
      </c>
      <c r="I440" s="148" t="s">
        <v>248</v>
      </c>
      <c r="J440" s="5" t="s">
        <v>1376</v>
      </c>
      <c r="K440" s="5" t="s">
        <v>665</v>
      </c>
      <c r="M440" s="5" t="str">
        <f t="shared" ca="1" si="12"/>
        <v>II</v>
      </c>
      <c r="N440" s="5">
        <f ca="1">LOOKUP(99^99,--(0&amp;MID(C440,MIN(FIND({0,1,2,3,4,5,6,7,8,9},C440&amp;1234567890)),ROW(INDIRECT("1:"&amp;LEN(C440)+1)))))</f>
        <v>3.4</v>
      </c>
      <c r="O440" s="5">
        <f t="shared" ca="1" si="13"/>
        <v>0</v>
      </c>
      <c r="P440" s="5">
        <f ca="1">LOOKUP(99^99,--(0&amp;MID(G440,MIN(FIND({0,1,2,3,4,5,6,7,8,9},G440&amp;1234567890)),ROW(INDIRECT("1:"&amp;LEN(G440)+1)))))</f>
        <v>0</v>
      </c>
    </row>
    <row r="441" spans="1:16" x14ac:dyDescent="0.2">
      <c r="A441" s="148" t="s">
        <v>219</v>
      </c>
      <c r="B441" s="5">
        <v>56</v>
      </c>
      <c r="C441" s="5">
        <v>5.24</v>
      </c>
      <c r="D441" s="5">
        <v>6</v>
      </c>
      <c r="E441" s="5" t="s">
        <v>523</v>
      </c>
      <c r="F441" s="5" t="s">
        <v>1377</v>
      </c>
      <c r="G441" s="5" t="s">
        <v>1378</v>
      </c>
      <c r="H441" s="5" t="s">
        <v>1379</v>
      </c>
      <c r="I441" s="148" t="s">
        <v>224</v>
      </c>
      <c r="J441" s="5" t="s">
        <v>1380</v>
      </c>
      <c r="K441" s="5" t="s">
        <v>822</v>
      </c>
      <c r="M441" s="5" t="str">
        <f t="shared" ca="1" si="12"/>
        <v>I</v>
      </c>
      <c r="N441" s="5">
        <f ca="1">LOOKUP(99^99,--(0&amp;MID(C441,MIN(FIND({0,1,2,3,4,5,6,7,8,9},C441&amp;1234567890)),ROW(INDIRECT("1:"&amp;LEN(C441)+1)))))</f>
        <v>5.24</v>
      </c>
      <c r="O441" s="5" t="str">
        <f t="shared" ca="1" si="13"/>
        <v>no data</v>
      </c>
      <c r="P441" s="5">
        <f ca="1">LOOKUP(99^99,--(0&amp;MID(G441,MIN(FIND({0,1,2,3,4,5,6,7,8,9},G441&amp;1234567890)),ROW(INDIRECT("1:"&amp;LEN(G441)+1)))))</f>
        <v>0</v>
      </c>
    </row>
    <row r="442" spans="1:16" x14ac:dyDescent="0.2">
      <c r="A442" s="148" t="s">
        <v>191</v>
      </c>
      <c r="B442" s="5">
        <v>56</v>
      </c>
      <c r="C442" s="5">
        <v>3</v>
      </c>
      <c r="D442" s="5">
        <v>6</v>
      </c>
      <c r="E442" s="5" t="s">
        <v>523</v>
      </c>
      <c r="F442" s="5" t="s">
        <v>539</v>
      </c>
      <c r="G442" s="5">
        <v>0.04</v>
      </c>
      <c r="H442" s="5" t="s">
        <v>1381</v>
      </c>
      <c r="I442" s="148" t="s">
        <v>173</v>
      </c>
      <c r="J442" s="5" t="s">
        <v>1382</v>
      </c>
      <c r="K442" s="5" t="s">
        <v>610</v>
      </c>
      <c r="M442" s="5" t="str">
        <f t="shared" ca="1" si="12"/>
        <v>I</v>
      </c>
      <c r="N442" s="5">
        <f ca="1">LOOKUP(99^99,--(0&amp;MID(C442,MIN(FIND({0,1,2,3,4,5,6,7,8,9},C442&amp;1234567890)),ROW(INDIRECT("1:"&amp;LEN(C442)+1)))))</f>
        <v>3</v>
      </c>
      <c r="O442" s="5">
        <f t="shared" ca="1" si="13"/>
        <v>0.04</v>
      </c>
      <c r="P442" s="5">
        <f ca="1">LOOKUP(99^99,--(0&amp;MID(G442,MIN(FIND({0,1,2,3,4,5,6,7,8,9},G442&amp;1234567890)),ROW(INDIRECT("1:"&amp;LEN(G442)+1)))))</f>
        <v>0.04</v>
      </c>
    </row>
    <row r="443" spans="1:16" x14ac:dyDescent="0.2">
      <c r="A443" s="148" t="s">
        <v>237</v>
      </c>
      <c r="B443" s="5">
        <v>56</v>
      </c>
      <c r="C443" s="5">
        <v>3.3</v>
      </c>
      <c r="D443" s="5">
        <v>6</v>
      </c>
      <c r="E443" s="5" t="s">
        <v>523</v>
      </c>
      <c r="F443" s="5" t="s">
        <v>563</v>
      </c>
      <c r="G443" s="5">
        <v>3.3</v>
      </c>
      <c r="H443" s="5" t="s">
        <v>1383</v>
      </c>
      <c r="I443" s="148" t="s">
        <v>209</v>
      </c>
      <c r="J443" s="5" t="s">
        <v>1382</v>
      </c>
      <c r="K443" s="5" t="s">
        <v>615</v>
      </c>
      <c r="M443" s="5" t="str">
        <f t="shared" ca="1" si="12"/>
        <v>I</v>
      </c>
      <c r="N443" s="5">
        <f ca="1">LOOKUP(99^99,--(0&amp;MID(C443,MIN(FIND({0,1,2,3,4,5,6,7,8,9},C443&amp;1234567890)),ROW(INDIRECT("1:"&amp;LEN(C443)+1)))))</f>
        <v>3.3</v>
      </c>
      <c r="O443" s="5">
        <f t="shared" ca="1" si="13"/>
        <v>3.3</v>
      </c>
      <c r="P443" s="5">
        <f ca="1">LOOKUP(99^99,--(0&amp;MID(G443,MIN(FIND({0,1,2,3,4,5,6,7,8,9},G443&amp;1234567890)),ROW(INDIRECT("1:"&amp;LEN(G443)+1)))))</f>
        <v>3.3</v>
      </c>
    </row>
    <row r="444" spans="1:16" x14ac:dyDescent="0.2">
      <c r="A444" s="148" t="s">
        <v>177</v>
      </c>
      <c r="B444" s="5">
        <v>56</v>
      </c>
      <c r="C444" s="5">
        <v>4.5999999999999996</v>
      </c>
      <c r="D444" s="5">
        <v>7</v>
      </c>
      <c r="E444" s="5" t="s">
        <v>607</v>
      </c>
      <c r="F444" s="5" t="s">
        <v>790</v>
      </c>
      <c r="G444" s="5">
        <v>0.7</v>
      </c>
      <c r="H444" s="5" t="s">
        <v>554</v>
      </c>
      <c r="I444" s="148" t="s">
        <v>224</v>
      </c>
      <c r="J444" s="5" t="s">
        <v>1384</v>
      </c>
      <c r="K444" s="5" t="s">
        <v>612</v>
      </c>
      <c r="M444" s="5" t="str">
        <f t="shared" ca="1" si="12"/>
        <v>II</v>
      </c>
      <c r="N444" s="5">
        <f ca="1">LOOKUP(99^99,--(0&amp;MID(C444,MIN(FIND({0,1,2,3,4,5,6,7,8,9},C444&amp;1234567890)),ROW(INDIRECT("1:"&amp;LEN(C444)+1)))))</f>
        <v>4.5999999999999996</v>
      </c>
      <c r="O444" s="5">
        <f t="shared" ca="1" si="13"/>
        <v>0.7</v>
      </c>
      <c r="P444" s="5">
        <f ca="1">LOOKUP(99^99,--(0&amp;MID(G444,MIN(FIND({0,1,2,3,4,5,6,7,8,9},G444&amp;1234567890)),ROW(INDIRECT("1:"&amp;LEN(G444)+1)))))</f>
        <v>0.7</v>
      </c>
    </row>
    <row r="445" spans="1:16" x14ac:dyDescent="0.2">
      <c r="A445" s="148" t="s">
        <v>177</v>
      </c>
      <c r="B445" s="5">
        <v>56</v>
      </c>
      <c r="C445" s="5">
        <v>4.5999999999999996</v>
      </c>
      <c r="D445" s="5">
        <v>6</v>
      </c>
      <c r="E445" s="5" t="s">
        <v>523</v>
      </c>
      <c r="F445" s="5" t="s">
        <v>1385</v>
      </c>
      <c r="G445" s="5">
        <v>1</v>
      </c>
      <c r="H445" s="5" t="s">
        <v>522</v>
      </c>
      <c r="I445" s="148" t="s">
        <v>224</v>
      </c>
      <c r="J445" s="5" t="s">
        <v>1386</v>
      </c>
      <c r="K445" s="5" t="s">
        <v>594</v>
      </c>
      <c r="M445" s="5" t="str">
        <f t="shared" ca="1" si="12"/>
        <v>I</v>
      </c>
      <c r="N445" s="5">
        <f ca="1">LOOKUP(99^99,--(0&amp;MID(C445,MIN(FIND({0,1,2,3,4,5,6,7,8,9},C445&amp;1234567890)),ROW(INDIRECT("1:"&amp;LEN(C445)+1)))))</f>
        <v>4.5999999999999996</v>
      </c>
      <c r="O445" s="5">
        <f t="shared" ca="1" si="13"/>
        <v>1</v>
      </c>
      <c r="P445" s="5">
        <f ca="1">LOOKUP(99^99,--(0&amp;MID(G445,MIN(FIND({0,1,2,3,4,5,6,7,8,9},G445&amp;1234567890)),ROW(INDIRECT("1:"&amp;LEN(G445)+1)))))</f>
        <v>1</v>
      </c>
    </row>
    <row r="446" spans="1:16" x14ac:dyDescent="0.2">
      <c r="A446" s="148" t="s">
        <v>237</v>
      </c>
      <c r="B446" s="5">
        <v>56</v>
      </c>
      <c r="C446" s="5">
        <v>3.8</v>
      </c>
      <c r="D446" s="5">
        <v>6</v>
      </c>
      <c r="E446" s="5" t="s">
        <v>523</v>
      </c>
      <c r="F446" s="5" t="s">
        <v>563</v>
      </c>
      <c r="G446" s="5">
        <v>2.71</v>
      </c>
      <c r="H446" s="5" t="s">
        <v>1387</v>
      </c>
      <c r="I446" s="148" t="s">
        <v>248</v>
      </c>
      <c r="J446" s="5" t="s">
        <v>1388</v>
      </c>
      <c r="K446" s="5" t="s">
        <v>590</v>
      </c>
      <c r="M446" s="5" t="str">
        <f t="shared" ca="1" si="12"/>
        <v>I</v>
      </c>
      <c r="N446" s="5">
        <f ca="1">LOOKUP(99^99,--(0&amp;MID(C446,MIN(FIND({0,1,2,3,4,5,6,7,8,9},C446&amp;1234567890)),ROW(INDIRECT("1:"&amp;LEN(C446)+1)))))</f>
        <v>3.8</v>
      </c>
      <c r="O446" s="5">
        <f t="shared" ca="1" si="13"/>
        <v>2.71</v>
      </c>
      <c r="P446" s="5">
        <f ca="1">LOOKUP(99^99,--(0&amp;MID(G446,MIN(FIND({0,1,2,3,4,5,6,7,8,9},G446&amp;1234567890)),ROW(INDIRECT("1:"&amp;LEN(G446)+1)))))</f>
        <v>2.71</v>
      </c>
    </row>
    <row r="447" spans="1:16" x14ac:dyDescent="0.2">
      <c r="A447" s="148" t="s">
        <v>177</v>
      </c>
      <c r="B447" s="5">
        <v>56</v>
      </c>
      <c r="C447" s="5">
        <v>23.2</v>
      </c>
      <c r="D447" s="5">
        <v>6</v>
      </c>
      <c r="E447" s="5" t="s">
        <v>523</v>
      </c>
      <c r="F447" s="5" t="s">
        <v>539</v>
      </c>
      <c r="G447" s="5">
        <v>0.01</v>
      </c>
      <c r="H447" s="5" t="s">
        <v>620</v>
      </c>
      <c r="I447" s="148" t="s">
        <v>228</v>
      </c>
      <c r="J447" s="5" t="s">
        <v>1389</v>
      </c>
      <c r="K447" s="5" t="s">
        <v>544</v>
      </c>
      <c r="M447" s="5" t="str">
        <f t="shared" ca="1" si="12"/>
        <v>II</v>
      </c>
      <c r="N447" s="5">
        <f ca="1">LOOKUP(99^99,--(0&amp;MID(C447,MIN(FIND({0,1,2,3,4,5,6,7,8,9},C447&amp;1234567890)),ROW(INDIRECT("1:"&amp;LEN(C447)+1)))))</f>
        <v>23.2</v>
      </c>
      <c r="O447" s="5">
        <f t="shared" ca="1" si="13"/>
        <v>0.01</v>
      </c>
      <c r="P447" s="5">
        <f ca="1">LOOKUP(99^99,--(0&amp;MID(G447,MIN(FIND({0,1,2,3,4,5,6,7,8,9},G447&amp;1234567890)),ROW(INDIRECT("1:"&amp;LEN(G447)+1)))))</f>
        <v>0.01</v>
      </c>
    </row>
    <row r="448" spans="1:16" x14ac:dyDescent="0.2">
      <c r="A448" s="148" t="s">
        <v>269</v>
      </c>
      <c r="B448" s="5">
        <v>56</v>
      </c>
      <c r="C448" s="5">
        <v>21</v>
      </c>
      <c r="D448" s="5">
        <v>9</v>
      </c>
      <c r="E448" s="5" t="s">
        <v>545</v>
      </c>
      <c r="F448" s="5" t="s">
        <v>524</v>
      </c>
      <c r="G448" s="5">
        <v>0.81</v>
      </c>
      <c r="H448" s="5" t="s">
        <v>1390</v>
      </c>
      <c r="I448" s="148" t="s">
        <v>247</v>
      </c>
      <c r="J448" s="5" t="s">
        <v>1391</v>
      </c>
      <c r="K448" s="5" t="s">
        <v>569</v>
      </c>
      <c r="M448" s="5" t="str">
        <f t="shared" si="12"/>
        <v>II</v>
      </c>
      <c r="N448" s="5">
        <f ca="1">LOOKUP(99^99,--(0&amp;MID(C448,MIN(FIND({0,1,2,3,4,5,6,7,8,9},C448&amp;1234567890)),ROW(INDIRECT("1:"&amp;LEN(C448)+1)))))</f>
        <v>21</v>
      </c>
      <c r="O448" s="5">
        <f t="shared" ca="1" si="13"/>
        <v>0.81</v>
      </c>
      <c r="P448" s="5">
        <f ca="1">LOOKUP(99^99,--(0&amp;MID(G448,MIN(FIND({0,1,2,3,4,5,6,7,8,9},G448&amp;1234567890)),ROW(INDIRECT("1:"&amp;LEN(G448)+1)))))</f>
        <v>0.81</v>
      </c>
    </row>
    <row r="449" spans="1:16" x14ac:dyDescent="0.2">
      <c r="A449" s="148" t="s">
        <v>261</v>
      </c>
      <c r="B449" s="5">
        <v>56</v>
      </c>
      <c r="C449" s="5">
        <v>19</v>
      </c>
      <c r="D449" s="5">
        <v>6</v>
      </c>
      <c r="E449" s="5" t="s">
        <v>523</v>
      </c>
      <c r="F449" s="5" t="s">
        <v>810</v>
      </c>
      <c r="G449" s="5">
        <v>6.5</v>
      </c>
      <c r="H449" s="5" t="s">
        <v>1392</v>
      </c>
      <c r="I449" s="148" t="s">
        <v>173</v>
      </c>
      <c r="J449" s="5" t="s">
        <v>1393</v>
      </c>
      <c r="K449" s="5" t="s">
        <v>626</v>
      </c>
      <c r="M449" s="5" t="str">
        <f t="shared" ca="1" si="12"/>
        <v>II</v>
      </c>
      <c r="N449" s="5">
        <f ca="1">LOOKUP(99^99,--(0&amp;MID(C449,MIN(FIND({0,1,2,3,4,5,6,7,8,9},C449&amp;1234567890)),ROW(INDIRECT("1:"&amp;LEN(C449)+1)))))</f>
        <v>19</v>
      </c>
      <c r="O449" s="5">
        <f t="shared" ca="1" si="13"/>
        <v>6.5</v>
      </c>
      <c r="P449" s="5">
        <f ca="1">LOOKUP(99^99,--(0&amp;MID(G449,MIN(FIND({0,1,2,3,4,5,6,7,8,9},G449&amp;1234567890)),ROW(INDIRECT("1:"&amp;LEN(G449)+1)))))</f>
        <v>6.5</v>
      </c>
    </row>
    <row r="450" spans="1:16" x14ac:dyDescent="0.2">
      <c r="A450" s="148" t="s">
        <v>216</v>
      </c>
      <c r="B450" s="5">
        <v>56</v>
      </c>
      <c r="C450" s="5">
        <v>5.98</v>
      </c>
      <c r="D450" s="5">
        <v>8</v>
      </c>
      <c r="E450" s="5" t="s">
        <v>523</v>
      </c>
      <c r="F450" s="5" t="s">
        <v>1195</v>
      </c>
      <c r="G450" s="5">
        <v>4.4000000000000004</v>
      </c>
      <c r="H450" s="5" t="s">
        <v>1394</v>
      </c>
      <c r="I450" s="148" t="s">
        <v>248</v>
      </c>
      <c r="J450" s="5" t="s">
        <v>1395</v>
      </c>
      <c r="K450" s="5" t="s">
        <v>697</v>
      </c>
      <c r="M450" s="5" t="str">
        <f t="shared" ref="M450:M513" ca="1" si="14">IF(COUNTIF($E450,"*N1*")+COUNTIF($E450,"*M1*")+COUNTIF($E450,"*T4*")&gt;0,"IV",IF(COUNTIF($E450,"*T3*")&gt;0,"III",IF(COUNTIFS($E450,"*T1*",$N450,"&lt;10",$D450,"&lt;=6")+COUNTIFS($E450,"*T2a*",$N450,"&lt;10",$D450,"&lt;=6")&gt;0,"I",IF(COUNTIF($E450,"*T*")&gt;0,"II","Uncat"))))</f>
        <v>II</v>
      </c>
      <c r="N450" s="5">
        <f ca="1">LOOKUP(99^99,--(0&amp;MID(C450,MIN(FIND({0,1,2,3,4,5,6,7,8,9},C450&amp;1234567890)),ROW(INDIRECT("1:"&amp;LEN(C450)+1)))))</f>
        <v>5.98</v>
      </c>
      <c r="O450" s="5">
        <f t="shared" ref="O450:O513" ca="1" si="15">IF(COUNTIF(H450,"*RIP*")&gt;0,N450,IF(COUNTIF(G450,"-*")&gt;0,"No data",IF(P450=0,IF(COUNTIF(G450,"undetec*")&gt;0,0,"no data"),P450)))</f>
        <v>4.4000000000000004</v>
      </c>
      <c r="P450" s="5">
        <f ca="1">LOOKUP(99^99,--(0&amp;MID(G450,MIN(FIND({0,1,2,3,4,5,6,7,8,9},G450&amp;1234567890)),ROW(INDIRECT("1:"&amp;LEN(G450)+1)))))</f>
        <v>4.4000000000000004</v>
      </c>
    </row>
    <row r="451" spans="1:16" x14ac:dyDescent="0.2">
      <c r="A451" s="148" t="s">
        <v>183</v>
      </c>
      <c r="B451" s="5">
        <v>56</v>
      </c>
      <c r="C451" s="5">
        <v>7.7</v>
      </c>
      <c r="D451" s="5">
        <v>7</v>
      </c>
      <c r="E451" s="5" t="s">
        <v>523</v>
      </c>
      <c r="F451" s="5" t="s">
        <v>539</v>
      </c>
      <c r="G451" s="5" t="s">
        <v>546</v>
      </c>
      <c r="H451" s="5" t="s">
        <v>1396</v>
      </c>
      <c r="I451" s="148" t="s">
        <v>317</v>
      </c>
      <c r="J451" s="5" t="s">
        <v>1397</v>
      </c>
      <c r="K451" s="5" t="s">
        <v>574</v>
      </c>
      <c r="M451" s="5" t="str">
        <f t="shared" ca="1" si="14"/>
        <v>II</v>
      </c>
      <c r="N451" s="5">
        <f ca="1">LOOKUP(99^99,--(0&amp;MID(C451,MIN(FIND({0,1,2,3,4,5,6,7,8,9},C451&amp;1234567890)),ROW(INDIRECT("1:"&amp;LEN(C451)+1)))))</f>
        <v>7.7</v>
      </c>
      <c r="O451" s="5">
        <f t="shared" ca="1" si="15"/>
        <v>0</v>
      </c>
      <c r="P451" s="5">
        <f ca="1">LOOKUP(99^99,--(0&amp;MID(G451,MIN(FIND({0,1,2,3,4,5,6,7,8,9},G451&amp;1234567890)),ROW(INDIRECT("1:"&amp;LEN(G451)+1)))))</f>
        <v>0</v>
      </c>
    </row>
    <row r="452" spans="1:16" x14ac:dyDescent="0.2">
      <c r="A452" s="148" t="s">
        <v>219</v>
      </c>
      <c r="B452" s="5">
        <v>56</v>
      </c>
      <c r="C452" s="5">
        <v>8.9</v>
      </c>
      <c r="D452" s="5" t="s">
        <v>723</v>
      </c>
      <c r="E452" s="5" t="s">
        <v>686</v>
      </c>
      <c r="F452" s="5" t="s">
        <v>533</v>
      </c>
      <c r="G452" s="5">
        <v>0.42</v>
      </c>
      <c r="H452" s="5" t="s">
        <v>1398</v>
      </c>
      <c r="I452" s="148" t="s">
        <v>248</v>
      </c>
      <c r="J452" s="5" t="s">
        <v>1399</v>
      </c>
      <c r="K452" s="5" t="s">
        <v>1400</v>
      </c>
      <c r="M452" s="5" t="str">
        <f t="shared" si="14"/>
        <v>II</v>
      </c>
      <c r="N452" s="5">
        <f ca="1">LOOKUP(99^99,--(0&amp;MID(C452,MIN(FIND({0,1,2,3,4,5,6,7,8,9},C452&amp;1234567890)),ROW(INDIRECT("1:"&amp;LEN(C452)+1)))))</f>
        <v>8.9</v>
      </c>
      <c r="O452" s="5">
        <f t="shared" ca="1" si="15"/>
        <v>0.42</v>
      </c>
      <c r="P452" s="5">
        <f ca="1">LOOKUP(99^99,--(0&amp;MID(G452,MIN(FIND({0,1,2,3,4,5,6,7,8,9},G452&amp;1234567890)),ROW(INDIRECT("1:"&amp;LEN(G452)+1)))))</f>
        <v>0.42</v>
      </c>
    </row>
    <row r="453" spans="1:16" x14ac:dyDescent="0.2">
      <c r="A453" s="148" t="s">
        <v>177</v>
      </c>
      <c r="B453" s="5">
        <v>56</v>
      </c>
      <c r="C453" s="5">
        <v>8.3000000000000007</v>
      </c>
      <c r="D453" s="5">
        <v>6</v>
      </c>
      <c r="E453" s="5" t="s">
        <v>523</v>
      </c>
      <c r="F453" s="5" t="s">
        <v>539</v>
      </c>
      <c r="G453" s="5">
        <v>0.06</v>
      </c>
      <c r="H453" s="5" t="s">
        <v>1401</v>
      </c>
      <c r="I453" s="148" t="s">
        <v>247</v>
      </c>
      <c r="J453" s="5" t="s">
        <v>1402</v>
      </c>
      <c r="K453" s="5" t="s">
        <v>526</v>
      </c>
      <c r="M453" s="5" t="str">
        <f t="shared" ca="1" si="14"/>
        <v>I</v>
      </c>
      <c r="N453" s="5">
        <f ca="1">LOOKUP(99^99,--(0&amp;MID(C453,MIN(FIND({0,1,2,3,4,5,6,7,8,9},C453&amp;1234567890)),ROW(INDIRECT("1:"&amp;LEN(C453)+1)))))</f>
        <v>8.3000000000000007</v>
      </c>
      <c r="O453" s="5">
        <f t="shared" ca="1" si="15"/>
        <v>0.06</v>
      </c>
      <c r="P453" s="5">
        <f ca="1">LOOKUP(99^99,--(0&amp;MID(G453,MIN(FIND({0,1,2,3,4,5,6,7,8,9},G453&amp;1234567890)),ROW(INDIRECT("1:"&amp;LEN(G453)+1)))))</f>
        <v>0.06</v>
      </c>
    </row>
    <row r="454" spans="1:16" x14ac:dyDescent="0.2">
      <c r="A454" s="148" t="s">
        <v>218</v>
      </c>
      <c r="B454" s="5">
        <v>56</v>
      </c>
      <c r="C454" s="5">
        <v>35</v>
      </c>
      <c r="D454" s="5">
        <v>6</v>
      </c>
      <c r="E454" s="5" t="s">
        <v>523</v>
      </c>
      <c r="F454" s="5" t="s">
        <v>539</v>
      </c>
      <c r="G454" s="5" t="s">
        <v>546</v>
      </c>
      <c r="H454" s="5" t="s">
        <v>528</v>
      </c>
      <c r="I454" s="148" t="s">
        <v>224</v>
      </c>
      <c r="J454" s="5" t="s">
        <v>1403</v>
      </c>
      <c r="K454" s="5" t="s">
        <v>817</v>
      </c>
      <c r="M454" s="5" t="str">
        <f t="shared" ca="1" si="14"/>
        <v>II</v>
      </c>
      <c r="N454" s="5">
        <f ca="1">LOOKUP(99^99,--(0&amp;MID(C454,MIN(FIND({0,1,2,3,4,5,6,7,8,9},C454&amp;1234567890)),ROW(INDIRECT("1:"&amp;LEN(C454)+1)))))</f>
        <v>35</v>
      </c>
      <c r="O454" s="5">
        <f t="shared" ca="1" si="15"/>
        <v>0</v>
      </c>
      <c r="P454" s="5">
        <f ca="1">LOOKUP(99^99,--(0&amp;MID(G454,MIN(FIND({0,1,2,3,4,5,6,7,8,9},G454&amp;1234567890)),ROW(INDIRECT("1:"&amp;LEN(G454)+1)))))</f>
        <v>0</v>
      </c>
    </row>
    <row r="455" spans="1:16" x14ac:dyDescent="0.2">
      <c r="A455" s="148" t="s">
        <v>188</v>
      </c>
      <c r="B455" s="5">
        <v>56</v>
      </c>
      <c r="C455" s="5">
        <v>9.9</v>
      </c>
      <c r="D455" s="5">
        <v>6</v>
      </c>
      <c r="E455" s="5" t="s">
        <v>523</v>
      </c>
      <c r="F455" s="5" t="s">
        <v>539</v>
      </c>
      <c r="G455" s="5">
        <v>0.04</v>
      </c>
      <c r="H455" s="5" t="s">
        <v>618</v>
      </c>
      <c r="I455" s="148" t="s">
        <v>215</v>
      </c>
      <c r="J455" s="5" t="s">
        <v>1404</v>
      </c>
      <c r="K455" s="5" t="s">
        <v>1133</v>
      </c>
      <c r="M455" s="5" t="str">
        <f t="shared" ca="1" si="14"/>
        <v>I</v>
      </c>
      <c r="N455" s="5">
        <f ca="1">LOOKUP(99^99,--(0&amp;MID(C455,MIN(FIND({0,1,2,3,4,5,6,7,8,9},C455&amp;1234567890)),ROW(INDIRECT("1:"&amp;LEN(C455)+1)))))</f>
        <v>9.9</v>
      </c>
      <c r="O455" s="5">
        <f t="shared" ca="1" si="15"/>
        <v>0.04</v>
      </c>
      <c r="P455" s="5">
        <f ca="1">LOOKUP(99^99,--(0&amp;MID(G455,MIN(FIND({0,1,2,3,4,5,6,7,8,9},G455&amp;1234567890)),ROW(INDIRECT("1:"&amp;LEN(G455)+1)))))</f>
        <v>0.04</v>
      </c>
    </row>
    <row r="456" spans="1:16" x14ac:dyDescent="0.2">
      <c r="A456" s="148" t="s">
        <v>289</v>
      </c>
      <c r="B456" s="5">
        <v>56</v>
      </c>
      <c r="C456" s="5">
        <v>14</v>
      </c>
      <c r="D456" s="5">
        <v>4</v>
      </c>
      <c r="E456" s="5" t="s">
        <v>523</v>
      </c>
      <c r="F456" s="5" t="s">
        <v>533</v>
      </c>
      <c r="G456" s="5" t="s">
        <v>1087</v>
      </c>
      <c r="H456" s="5" t="s">
        <v>1405</v>
      </c>
      <c r="I456" s="148" t="s">
        <v>202</v>
      </c>
      <c r="J456" s="5" t="s">
        <v>1406</v>
      </c>
      <c r="K456" s="5" t="s">
        <v>1370</v>
      </c>
      <c r="M456" s="5" t="str">
        <f t="shared" ca="1" si="14"/>
        <v>II</v>
      </c>
      <c r="N456" s="5">
        <f ca="1">LOOKUP(99^99,--(0&amp;MID(C456,MIN(FIND({0,1,2,3,4,5,6,7,8,9},C456&amp;1234567890)),ROW(INDIRECT("1:"&amp;LEN(C456)+1)))))</f>
        <v>14</v>
      </c>
      <c r="O456" s="5" t="str">
        <f t="shared" ca="1" si="15"/>
        <v>no data</v>
      </c>
      <c r="P456" s="5">
        <f ca="1">LOOKUP(99^99,--(0&amp;MID(G456,MIN(FIND({0,1,2,3,4,5,6,7,8,9},G456&amp;1234567890)),ROW(INDIRECT("1:"&amp;LEN(G456)+1)))))</f>
        <v>0</v>
      </c>
    </row>
    <row r="457" spans="1:16" x14ac:dyDescent="0.2">
      <c r="A457" s="148" t="s">
        <v>207</v>
      </c>
      <c r="B457" s="5">
        <v>56</v>
      </c>
      <c r="C457" s="5">
        <v>3.2</v>
      </c>
      <c r="D457" s="5">
        <v>7</v>
      </c>
      <c r="E457" s="5" t="s">
        <v>581</v>
      </c>
      <c r="F457" s="5" t="s">
        <v>539</v>
      </c>
      <c r="G457" s="5" t="s">
        <v>522</v>
      </c>
      <c r="H457" s="5" t="s">
        <v>540</v>
      </c>
      <c r="I457" s="148" t="s">
        <v>230</v>
      </c>
      <c r="J457" s="5" t="s">
        <v>1407</v>
      </c>
      <c r="K457" s="5" t="s">
        <v>526</v>
      </c>
      <c r="M457" s="5" t="str">
        <f t="shared" si="14"/>
        <v>II</v>
      </c>
      <c r="N457" s="5">
        <f ca="1">LOOKUP(99^99,--(0&amp;MID(C457,MIN(FIND({0,1,2,3,4,5,6,7,8,9},C457&amp;1234567890)),ROW(INDIRECT("1:"&amp;LEN(C457)+1)))))</f>
        <v>3.2</v>
      </c>
      <c r="O457" s="5" t="str">
        <f t="shared" si="15"/>
        <v>No data</v>
      </c>
      <c r="P457" s="5">
        <f ca="1">LOOKUP(99^99,--(0&amp;MID(G457,MIN(FIND({0,1,2,3,4,5,6,7,8,9},G457&amp;1234567890)),ROW(INDIRECT("1:"&amp;LEN(G457)+1)))))</f>
        <v>0</v>
      </c>
    </row>
    <row r="458" spans="1:16" x14ac:dyDescent="0.2">
      <c r="A458" s="148" t="s">
        <v>195</v>
      </c>
      <c r="B458" s="5">
        <v>56</v>
      </c>
      <c r="C458" s="5">
        <v>5.4</v>
      </c>
      <c r="D458" s="5">
        <v>7</v>
      </c>
      <c r="E458" s="5" t="s">
        <v>523</v>
      </c>
      <c r="F458" s="5" t="s">
        <v>539</v>
      </c>
      <c r="G458" s="5" t="s">
        <v>679</v>
      </c>
      <c r="H458" s="5" t="s">
        <v>1408</v>
      </c>
      <c r="I458" s="148" t="s">
        <v>178</v>
      </c>
      <c r="J458" s="5" t="s">
        <v>1409</v>
      </c>
      <c r="K458" s="5" t="s">
        <v>653</v>
      </c>
      <c r="M458" s="5" t="str">
        <f t="shared" ca="1" si="14"/>
        <v>II</v>
      </c>
      <c r="N458" s="5">
        <f ca="1">LOOKUP(99^99,--(0&amp;MID(C458,MIN(FIND({0,1,2,3,4,5,6,7,8,9},C458&amp;1234567890)),ROW(INDIRECT("1:"&amp;LEN(C458)+1)))))</f>
        <v>5.4</v>
      </c>
      <c r="O458" s="5">
        <f t="shared" ca="1" si="15"/>
        <v>0.1</v>
      </c>
      <c r="P458" s="5">
        <f ca="1">LOOKUP(99^99,--(0&amp;MID(G458,MIN(FIND({0,1,2,3,4,5,6,7,8,9},G458&amp;1234567890)),ROW(INDIRECT("1:"&amp;LEN(G458)+1)))))</f>
        <v>0.1</v>
      </c>
    </row>
    <row r="459" spans="1:16" x14ac:dyDescent="0.2">
      <c r="A459" s="148" t="s">
        <v>223</v>
      </c>
      <c r="B459" s="5">
        <v>56</v>
      </c>
      <c r="C459" s="5">
        <v>5.6</v>
      </c>
      <c r="D459" s="5">
        <v>8</v>
      </c>
      <c r="E459" s="5" t="s">
        <v>686</v>
      </c>
      <c r="F459" s="5" t="s">
        <v>1410</v>
      </c>
      <c r="G459" s="5">
        <v>6.04</v>
      </c>
      <c r="H459" s="5" t="s">
        <v>561</v>
      </c>
      <c r="I459" s="148" t="s">
        <v>209</v>
      </c>
      <c r="J459" s="5" t="s">
        <v>1411</v>
      </c>
      <c r="K459" s="5" t="s">
        <v>779</v>
      </c>
      <c r="M459" s="5" t="str">
        <f t="shared" si="14"/>
        <v>II</v>
      </c>
      <c r="N459" s="5">
        <f ca="1">LOOKUP(99^99,--(0&amp;MID(C459,MIN(FIND({0,1,2,3,4,5,6,7,8,9},C459&amp;1234567890)),ROW(INDIRECT("1:"&amp;LEN(C459)+1)))))</f>
        <v>5.6</v>
      </c>
      <c r="O459" s="5">
        <f t="shared" ca="1" si="15"/>
        <v>6.04</v>
      </c>
      <c r="P459" s="5">
        <f ca="1">LOOKUP(99^99,--(0&amp;MID(G459,MIN(FIND({0,1,2,3,4,5,6,7,8,9},G459&amp;1234567890)),ROW(INDIRECT("1:"&amp;LEN(G459)+1)))))</f>
        <v>6.04</v>
      </c>
    </row>
    <row r="460" spans="1:16" x14ac:dyDescent="0.2">
      <c r="A460" s="148" t="s">
        <v>172</v>
      </c>
      <c r="B460" s="5">
        <v>56</v>
      </c>
      <c r="C460" s="5">
        <v>5.08</v>
      </c>
      <c r="D460" s="5">
        <v>7</v>
      </c>
      <c r="E460" s="5" t="s">
        <v>607</v>
      </c>
      <c r="F460" s="5" t="s">
        <v>533</v>
      </c>
      <c r="G460" s="5" t="s">
        <v>522</v>
      </c>
      <c r="H460" s="5" t="s">
        <v>540</v>
      </c>
      <c r="I460" s="148" t="s">
        <v>187</v>
      </c>
      <c r="J460" s="5" t="s">
        <v>1412</v>
      </c>
      <c r="K460" s="5" t="s">
        <v>590</v>
      </c>
      <c r="M460" s="5" t="str">
        <f t="shared" ca="1" si="14"/>
        <v>II</v>
      </c>
      <c r="N460" s="5">
        <f ca="1">LOOKUP(99^99,--(0&amp;MID(C460,MIN(FIND({0,1,2,3,4,5,6,7,8,9},C460&amp;1234567890)),ROW(INDIRECT("1:"&amp;LEN(C460)+1)))))</f>
        <v>5.08</v>
      </c>
      <c r="O460" s="5" t="str">
        <f t="shared" si="15"/>
        <v>No data</v>
      </c>
      <c r="P460" s="5">
        <f ca="1">LOOKUP(99^99,--(0&amp;MID(G460,MIN(FIND({0,1,2,3,4,5,6,7,8,9},G460&amp;1234567890)),ROW(INDIRECT("1:"&amp;LEN(G460)+1)))))</f>
        <v>0</v>
      </c>
    </row>
    <row r="461" spans="1:16" x14ac:dyDescent="0.2">
      <c r="A461" s="148" t="s">
        <v>200</v>
      </c>
      <c r="B461" s="5">
        <v>56</v>
      </c>
      <c r="C461" s="5">
        <v>2.58</v>
      </c>
      <c r="D461" s="5">
        <v>6</v>
      </c>
      <c r="E461" s="5" t="s">
        <v>523</v>
      </c>
      <c r="F461" s="5" t="s">
        <v>563</v>
      </c>
      <c r="G461" s="5">
        <v>2.7</v>
      </c>
      <c r="H461" s="5" t="s">
        <v>1413</v>
      </c>
      <c r="I461" s="148" t="s">
        <v>215</v>
      </c>
      <c r="J461" s="5" t="s">
        <v>1414</v>
      </c>
      <c r="K461" s="5" t="s">
        <v>526</v>
      </c>
      <c r="M461" s="5" t="str">
        <f t="shared" ca="1" si="14"/>
        <v>I</v>
      </c>
      <c r="N461" s="5">
        <f ca="1">LOOKUP(99^99,--(0&amp;MID(C461,MIN(FIND({0,1,2,3,4,5,6,7,8,9},C461&amp;1234567890)),ROW(INDIRECT("1:"&amp;LEN(C461)+1)))))</f>
        <v>2.58</v>
      </c>
      <c r="O461" s="5">
        <f t="shared" ca="1" si="15"/>
        <v>2.7</v>
      </c>
      <c r="P461" s="5">
        <f ca="1">LOOKUP(99^99,--(0&amp;MID(G461,MIN(FIND({0,1,2,3,4,5,6,7,8,9},G461&amp;1234567890)),ROW(INDIRECT("1:"&amp;LEN(G461)+1)))))</f>
        <v>2.7</v>
      </c>
    </row>
    <row r="462" spans="1:16" x14ac:dyDescent="0.2">
      <c r="A462" s="148" t="s">
        <v>180</v>
      </c>
      <c r="B462" s="5">
        <v>56</v>
      </c>
      <c r="C462" s="5">
        <v>4.3</v>
      </c>
      <c r="D462" s="5">
        <v>6</v>
      </c>
      <c r="E462" s="5" t="s">
        <v>523</v>
      </c>
      <c r="F462" s="5" t="s">
        <v>646</v>
      </c>
      <c r="G462" s="5" t="s">
        <v>522</v>
      </c>
      <c r="H462" s="5" t="s">
        <v>1415</v>
      </c>
      <c r="I462" s="148" t="s">
        <v>247</v>
      </c>
      <c r="J462" s="5" t="s">
        <v>1416</v>
      </c>
      <c r="K462" s="5" t="s">
        <v>628</v>
      </c>
      <c r="M462" s="5" t="str">
        <f t="shared" ca="1" si="14"/>
        <v>I</v>
      </c>
      <c r="N462" s="5">
        <f ca="1">LOOKUP(99^99,--(0&amp;MID(C462,MIN(FIND({0,1,2,3,4,5,6,7,8,9},C462&amp;1234567890)),ROW(INDIRECT("1:"&amp;LEN(C462)+1)))))</f>
        <v>4.3</v>
      </c>
      <c r="O462" s="5" t="str">
        <f t="shared" si="15"/>
        <v>No data</v>
      </c>
      <c r="P462" s="5">
        <f ca="1">LOOKUP(99^99,--(0&amp;MID(G462,MIN(FIND({0,1,2,3,4,5,6,7,8,9},G462&amp;1234567890)),ROW(INDIRECT("1:"&amp;LEN(G462)+1)))))</f>
        <v>0</v>
      </c>
    </row>
    <row r="463" spans="1:16" x14ac:dyDescent="0.2">
      <c r="A463" s="148" t="s">
        <v>188</v>
      </c>
      <c r="B463" s="5">
        <v>56</v>
      </c>
      <c r="C463" s="5">
        <v>4.2</v>
      </c>
      <c r="D463" s="5">
        <v>6</v>
      </c>
      <c r="E463" s="5" t="s">
        <v>523</v>
      </c>
      <c r="F463" s="5" t="s">
        <v>539</v>
      </c>
      <c r="G463" s="5" t="s">
        <v>679</v>
      </c>
      <c r="H463" s="5" t="s">
        <v>1417</v>
      </c>
      <c r="I463" s="148" t="s">
        <v>228</v>
      </c>
      <c r="J463" s="5" t="s">
        <v>1418</v>
      </c>
      <c r="K463" s="5" t="s">
        <v>612</v>
      </c>
      <c r="M463" s="5" t="str">
        <f t="shared" ca="1" si="14"/>
        <v>I</v>
      </c>
      <c r="N463" s="5">
        <f ca="1">LOOKUP(99^99,--(0&amp;MID(C463,MIN(FIND({0,1,2,3,4,5,6,7,8,9},C463&amp;1234567890)),ROW(INDIRECT("1:"&amp;LEN(C463)+1)))))</f>
        <v>4.2</v>
      </c>
      <c r="O463" s="5">
        <f t="shared" ca="1" si="15"/>
        <v>0.1</v>
      </c>
      <c r="P463" s="5">
        <f ca="1">LOOKUP(99^99,--(0&amp;MID(G463,MIN(FIND({0,1,2,3,4,5,6,7,8,9},G463&amp;1234567890)),ROW(INDIRECT("1:"&amp;LEN(G463)+1)))))</f>
        <v>0.1</v>
      </c>
    </row>
    <row r="464" spans="1:16" x14ac:dyDescent="0.2">
      <c r="A464" s="148" t="s">
        <v>280</v>
      </c>
      <c r="B464" s="5">
        <v>56</v>
      </c>
      <c r="C464" s="5">
        <v>3.8</v>
      </c>
      <c r="D464" s="5">
        <v>6</v>
      </c>
      <c r="E464" s="5" t="s">
        <v>523</v>
      </c>
      <c r="F464" s="5" t="s">
        <v>539</v>
      </c>
      <c r="G464" s="5" t="s">
        <v>546</v>
      </c>
      <c r="H464" s="5" t="s">
        <v>1419</v>
      </c>
      <c r="I464" s="148" t="s">
        <v>224</v>
      </c>
      <c r="J464" s="5" t="s">
        <v>1420</v>
      </c>
      <c r="K464" s="5" t="s">
        <v>1209</v>
      </c>
      <c r="M464" s="5" t="str">
        <f t="shared" ca="1" si="14"/>
        <v>I</v>
      </c>
      <c r="N464" s="5">
        <f ca="1">LOOKUP(99^99,--(0&amp;MID(C464,MIN(FIND({0,1,2,3,4,5,6,7,8,9},C464&amp;1234567890)),ROW(INDIRECT("1:"&amp;LEN(C464)+1)))))</f>
        <v>3.8</v>
      </c>
      <c r="O464" s="5">
        <f t="shared" ca="1" si="15"/>
        <v>0</v>
      </c>
      <c r="P464" s="5">
        <f ca="1">LOOKUP(99^99,--(0&amp;MID(G464,MIN(FIND({0,1,2,3,4,5,6,7,8,9},G464&amp;1234567890)),ROW(INDIRECT("1:"&amp;LEN(G464)+1)))))</f>
        <v>0</v>
      </c>
    </row>
    <row r="465" spans="1:16" x14ac:dyDescent="0.2">
      <c r="A465" s="148" t="s">
        <v>212</v>
      </c>
      <c r="B465" s="5">
        <v>56</v>
      </c>
      <c r="C465" s="5">
        <v>377</v>
      </c>
      <c r="D465" s="5">
        <v>8</v>
      </c>
      <c r="E465" s="5" t="s">
        <v>710</v>
      </c>
      <c r="F465" s="5" t="s">
        <v>719</v>
      </c>
      <c r="G465" s="5">
        <v>0.35</v>
      </c>
      <c r="H465" s="5" t="s">
        <v>561</v>
      </c>
      <c r="I465" s="148" t="s">
        <v>228</v>
      </c>
      <c r="J465" s="5" t="s">
        <v>1421</v>
      </c>
      <c r="K465" s="5" t="s">
        <v>744</v>
      </c>
      <c r="M465" s="5" t="str">
        <f t="shared" si="14"/>
        <v>III</v>
      </c>
      <c r="N465" s="5">
        <f ca="1">LOOKUP(99^99,--(0&amp;MID(C465,MIN(FIND({0,1,2,3,4,5,6,7,8,9},C465&amp;1234567890)),ROW(INDIRECT("1:"&amp;LEN(C465)+1)))))</f>
        <v>377</v>
      </c>
      <c r="O465" s="5">
        <f t="shared" ca="1" si="15"/>
        <v>0.35</v>
      </c>
      <c r="P465" s="5">
        <f ca="1">LOOKUP(99^99,--(0&amp;MID(G465,MIN(FIND({0,1,2,3,4,5,6,7,8,9},G465&amp;1234567890)),ROW(INDIRECT("1:"&amp;LEN(G465)+1)))))</f>
        <v>0.35</v>
      </c>
    </row>
    <row r="466" spans="1:16" x14ac:dyDescent="0.2">
      <c r="A466" s="148" t="s">
        <v>212</v>
      </c>
      <c r="B466" s="5">
        <v>56</v>
      </c>
      <c r="C466" s="5">
        <v>12.5</v>
      </c>
      <c r="D466" s="5">
        <v>8</v>
      </c>
      <c r="E466" s="5" t="s">
        <v>523</v>
      </c>
      <c r="F466" s="5" t="s">
        <v>539</v>
      </c>
      <c r="G466" s="5">
        <v>0.25</v>
      </c>
      <c r="H466" s="5" t="s">
        <v>1422</v>
      </c>
      <c r="I466" s="148" t="s">
        <v>209</v>
      </c>
      <c r="J466" s="5" t="s">
        <v>1423</v>
      </c>
      <c r="K466" s="5" t="s">
        <v>805</v>
      </c>
      <c r="M466" s="5" t="str">
        <f t="shared" ca="1" si="14"/>
        <v>II</v>
      </c>
      <c r="N466" s="5">
        <f ca="1">LOOKUP(99^99,--(0&amp;MID(C466,MIN(FIND({0,1,2,3,4,5,6,7,8,9},C466&amp;1234567890)),ROW(INDIRECT("1:"&amp;LEN(C466)+1)))))</f>
        <v>12.5</v>
      </c>
      <c r="O466" s="5">
        <f t="shared" ca="1" si="15"/>
        <v>0.25</v>
      </c>
      <c r="P466" s="5">
        <f ca="1">LOOKUP(99^99,--(0&amp;MID(G466,MIN(FIND({0,1,2,3,4,5,6,7,8,9},G466&amp;1234567890)),ROW(INDIRECT("1:"&amp;LEN(G466)+1)))))</f>
        <v>0.25</v>
      </c>
    </row>
    <row r="467" spans="1:16" x14ac:dyDescent="0.2">
      <c r="A467" s="148" t="s">
        <v>266</v>
      </c>
      <c r="B467" s="5">
        <v>57</v>
      </c>
      <c r="C467" s="5">
        <v>6.3</v>
      </c>
      <c r="D467" s="5">
        <v>7</v>
      </c>
      <c r="E467" s="5" t="s">
        <v>545</v>
      </c>
      <c r="F467" s="5" t="s">
        <v>850</v>
      </c>
      <c r="G467" s="5" t="s">
        <v>679</v>
      </c>
      <c r="H467" s="5" t="s">
        <v>1424</v>
      </c>
      <c r="I467" s="148" t="s">
        <v>215</v>
      </c>
      <c r="J467" s="5" t="s">
        <v>1425</v>
      </c>
      <c r="K467" s="5" t="s">
        <v>537</v>
      </c>
      <c r="M467" s="5" t="str">
        <f t="shared" si="14"/>
        <v>II</v>
      </c>
      <c r="N467" s="5">
        <f ca="1">LOOKUP(99^99,--(0&amp;MID(C467,MIN(FIND({0,1,2,3,4,5,6,7,8,9},C467&amp;1234567890)),ROW(INDIRECT("1:"&amp;LEN(C467)+1)))))</f>
        <v>6.3</v>
      </c>
      <c r="O467" s="5">
        <f t="shared" ca="1" si="15"/>
        <v>0.1</v>
      </c>
      <c r="P467" s="5">
        <f ca="1">LOOKUP(99^99,--(0&amp;MID(G467,MIN(FIND({0,1,2,3,4,5,6,7,8,9},G467&amp;1234567890)),ROW(INDIRECT("1:"&amp;LEN(G467)+1)))))</f>
        <v>0.1</v>
      </c>
    </row>
    <row r="468" spans="1:16" x14ac:dyDescent="0.2">
      <c r="A468" s="148" t="s">
        <v>212</v>
      </c>
      <c r="B468" s="5">
        <v>57</v>
      </c>
      <c r="C468" s="5">
        <v>67</v>
      </c>
      <c r="D468" s="5">
        <v>6</v>
      </c>
      <c r="E468" s="5" t="s">
        <v>523</v>
      </c>
      <c r="F468" s="5" t="s">
        <v>561</v>
      </c>
      <c r="G468" s="5" t="s">
        <v>679</v>
      </c>
      <c r="H468" s="5" t="s">
        <v>1266</v>
      </c>
      <c r="I468" s="148" t="s">
        <v>209</v>
      </c>
      <c r="J468" s="5" t="s">
        <v>1426</v>
      </c>
      <c r="K468" s="5" t="s">
        <v>549</v>
      </c>
      <c r="M468" s="5" t="str">
        <f t="shared" ca="1" si="14"/>
        <v>II</v>
      </c>
      <c r="N468" s="5">
        <f ca="1">LOOKUP(99^99,--(0&amp;MID(C468,MIN(FIND({0,1,2,3,4,5,6,7,8,9},C468&amp;1234567890)),ROW(INDIRECT("1:"&amp;LEN(C468)+1)))))</f>
        <v>67</v>
      </c>
      <c r="O468" s="5">
        <f t="shared" ca="1" si="15"/>
        <v>0.1</v>
      </c>
      <c r="P468" s="5">
        <f ca="1">LOOKUP(99^99,--(0&amp;MID(G468,MIN(FIND({0,1,2,3,4,5,6,7,8,9},G468&amp;1234567890)),ROW(INDIRECT("1:"&amp;LEN(G468)+1)))))</f>
        <v>0.1</v>
      </c>
    </row>
    <row r="469" spans="1:16" x14ac:dyDescent="0.2">
      <c r="A469" s="148" t="s">
        <v>257</v>
      </c>
      <c r="B469" s="5">
        <v>57</v>
      </c>
      <c r="C469" s="5">
        <v>133</v>
      </c>
      <c r="D469" s="5">
        <v>7</v>
      </c>
      <c r="E469" s="5" t="s">
        <v>660</v>
      </c>
      <c r="F469" s="5" t="s">
        <v>561</v>
      </c>
      <c r="G469" s="5" t="s">
        <v>522</v>
      </c>
      <c r="H469" s="5" t="s">
        <v>597</v>
      </c>
      <c r="I469" s="148" t="s">
        <v>217</v>
      </c>
      <c r="J469" s="5" t="s">
        <v>1427</v>
      </c>
      <c r="K469" s="5" t="s">
        <v>626</v>
      </c>
      <c r="M469" s="5" t="str">
        <f t="shared" si="14"/>
        <v>III</v>
      </c>
      <c r="N469" s="5">
        <f ca="1">LOOKUP(99^99,--(0&amp;MID(C469,MIN(FIND({0,1,2,3,4,5,6,7,8,9},C469&amp;1234567890)),ROW(INDIRECT("1:"&amp;LEN(C469)+1)))))</f>
        <v>133</v>
      </c>
      <c r="O469" s="5">
        <f t="shared" ca="1" si="15"/>
        <v>133</v>
      </c>
      <c r="P469" s="5">
        <f ca="1">LOOKUP(99^99,--(0&amp;MID(G469,MIN(FIND({0,1,2,3,4,5,6,7,8,9},G469&amp;1234567890)),ROW(INDIRECT("1:"&amp;LEN(G469)+1)))))</f>
        <v>0</v>
      </c>
    </row>
    <row r="470" spans="1:16" x14ac:dyDescent="0.2">
      <c r="A470" s="148" t="s">
        <v>290</v>
      </c>
      <c r="B470" s="5">
        <v>57</v>
      </c>
      <c r="C470" s="5">
        <v>16</v>
      </c>
      <c r="D470" s="5">
        <v>8</v>
      </c>
      <c r="E470" s="5" t="s">
        <v>527</v>
      </c>
      <c r="F470" s="5" t="s">
        <v>533</v>
      </c>
      <c r="G470" s="5" t="s">
        <v>1428</v>
      </c>
      <c r="H470" s="5" t="s">
        <v>1429</v>
      </c>
      <c r="I470" s="148" t="s">
        <v>247</v>
      </c>
      <c r="J470" s="5" t="s">
        <v>1430</v>
      </c>
      <c r="K470" s="5" t="s">
        <v>599</v>
      </c>
      <c r="M470" s="5" t="str">
        <f t="shared" si="14"/>
        <v>Uncat</v>
      </c>
      <c r="N470" s="5">
        <f ca="1">LOOKUP(99^99,--(0&amp;MID(C470,MIN(FIND({0,1,2,3,4,5,6,7,8,9},C470&amp;1234567890)),ROW(INDIRECT("1:"&amp;LEN(C470)+1)))))</f>
        <v>16</v>
      </c>
      <c r="O470" s="5">
        <f t="shared" ca="1" si="15"/>
        <v>7</v>
      </c>
      <c r="P470" s="5">
        <f ca="1">LOOKUP(99^99,--(0&amp;MID(G470,MIN(FIND({0,1,2,3,4,5,6,7,8,9},G470&amp;1234567890)),ROW(INDIRECT("1:"&amp;LEN(G470)+1)))))</f>
        <v>7</v>
      </c>
    </row>
    <row r="471" spans="1:16" x14ac:dyDescent="0.2">
      <c r="A471" s="148" t="s">
        <v>191</v>
      </c>
      <c r="B471" s="5">
        <v>57</v>
      </c>
      <c r="C471" s="5">
        <v>6</v>
      </c>
      <c r="D471" s="5">
        <v>7</v>
      </c>
      <c r="E471" s="5" t="s">
        <v>523</v>
      </c>
      <c r="F471" s="5" t="s">
        <v>539</v>
      </c>
      <c r="G471" s="5" t="s">
        <v>522</v>
      </c>
      <c r="H471" s="5" t="s">
        <v>540</v>
      </c>
      <c r="I471" s="148" t="s">
        <v>177</v>
      </c>
      <c r="J471" s="5" t="s">
        <v>1431</v>
      </c>
      <c r="K471" s="5" t="s">
        <v>634</v>
      </c>
      <c r="M471" s="5" t="str">
        <f t="shared" ca="1" si="14"/>
        <v>II</v>
      </c>
      <c r="N471" s="5">
        <f ca="1">LOOKUP(99^99,--(0&amp;MID(C471,MIN(FIND({0,1,2,3,4,5,6,7,8,9},C471&amp;1234567890)),ROW(INDIRECT("1:"&amp;LEN(C471)+1)))))</f>
        <v>6</v>
      </c>
      <c r="O471" s="5" t="str">
        <f t="shared" si="15"/>
        <v>No data</v>
      </c>
      <c r="P471" s="5">
        <f ca="1">LOOKUP(99^99,--(0&amp;MID(G471,MIN(FIND({0,1,2,3,4,5,6,7,8,9},G471&amp;1234567890)),ROW(INDIRECT("1:"&amp;LEN(G471)+1)))))</f>
        <v>0</v>
      </c>
    </row>
    <row r="472" spans="1:16" x14ac:dyDescent="0.2">
      <c r="A472" s="148" t="s">
        <v>259</v>
      </c>
      <c r="B472" s="5">
        <v>57</v>
      </c>
      <c r="C472" s="5">
        <v>13</v>
      </c>
      <c r="D472" s="5">
        <v>7</v>
      </c>
      <c r="E472" s="5" t="s">
        <v>523</v>
      </c>
      <c r="F472" s="5" t="s">
        <v>533</v>
      </c>
      <c r="G472" s="5">
        <v>0.01</v>
      </c>
      <c r="H472" s="5" t="s">
        <v>1432</v>
      </c>
      <c r="I472" s="148" t="s">
        <v>178</v>
      </c>
      <c r="J472" s="5" t="s">
        <v>1433</v>
      </c>
      <c r="K472" s="5" t="s">
        <v>626</v>
      </c>
      <c r="M472" s="5" t="str">
        <f t="shared" ca="1" si="14"/>
        <v>II</v>
      </c>
      <c r="N472" s="5">
        <f ca="1">LOOKUP(99^99,--(0&amp;MID(C472,MIN(FIND({0,1,2,3,4,5,6,7,8,9},C472&amp;1234567890)),ROW(INDIRECT("1:"&amp;LEN(C472)+1)))))</f>
        <v>13</v>
      </c>
      <c r="O472" s="5">
        <f t="shared" ca="1" si="15"/>
        <v>0.01</v>
      </c>
      <c r="P472" s="5">
        <f ca="1">LOOKUP(99^99,--(0&amp;MID(G472,MIN(FIND({0,1,2,3,4,5,6,7,8,9},G472&amp;1234567890)),ROW(INDIRECT("1:"&amp;LEN(G472)+1)))))</f>
        <v>0.01</v>
      </c>
    </row>
    <row r="473" spans="1:16" x14ac:dyDescent="0.2">
      <c r="A473" s="148" t="s">
        <v>288</v>
      </c>
      <c r="B473" s="5">
        <v>57</v>
      </c>
      <c r="C473" s="5">
        <v>19.8</v>
      </c>
      <c r="D473" s="5">
        <v>5</v>
      </c>
      <c r="E473" s="5" t="s">
        <v>523</v>
      </c>
      <c r="F473" s="5" t="s">
        <v>533</v>
      </c>
      <c r="G473" s="5">
        <v>1.2</v>
      </c>
      <c r="H473" s="5" t="s">
        <v>719</v>
      </c>
      <c r="I473" s="148" t="s">
        <v>209</v>
      </c>
      <c r="J473" s="5" t="s">
        <v>1434</v>
      </c>
      <c r="K473" s="5" t="s">
        <v>817</v>
      </c>
      <c r="M473" s="5" t="str">
        <f t="shared" ca="1" si="14"/>
        <v>II</v>
      </c>
      <c r="N473" s="5">
        <f ca="1">LOOKUP(99^99,--(0&amp;MID(C473,MIN(FIND({0,1,2,3,4,5,6,7,8,9},C473&amp;1234567890)),ROW(INDIRECT("1:"&amp;LEN(C473)+1)))))</f>
        <v>19.8</v>
      </c>
      <c r="O473" s="5">
        <f t="shared" ca="1" si="15"/>
        <v>1.2</v>
      </c>
      <c r="P473" s="5">
        <f ca="1">LOOKUP(99^99,--(0&amp;MID(G473,MIN(FIND({0,1,2,3,4,5,6,7,8,9},G473&amp;1234567890)),ROW(INDIRECT("1:"&amp;LEN(G473)+1)))))</f>
        <v>1.2</v>
      </c>
    </row>
    <row r="474" spans="1:16" x14ac:dyDescent="0.2">
      <c r="A474" s="148" t="s">
        <v>172</v>
      </c>
      <c r="B474" s="5">
        <v>57</v>
      </c>
      <c r="C474" s="5">
        <v>5.8</v>
      </c>
      <c r="D474" s="5">
        <v>7</v>
      </c>
      <c r="E474" s="5" t="s">
        <v>686</v>
      </c>
      <c r="F474" s="5" t="s">
        <v>539</v>
      </c>
      <c r="H474" s="5" t="s">
        <v>1435</v>
      </c>
      <c r="I474" s="148" t="s">
        <v>247</v>
      </c>
      <c r="J474" s="5" t="s">
        <v>1436</v>
      </c>
      <c r="K474" s="5" t="s">
        <v>610</v>
      </c>
      <c r="M474" s="5" t="str">
        <f t="shared" si="14"/>
        <v>II</v>
      </c>
      <c r="N474" s="5">
        <f ca="1">LOOKUP(99^99,--(0&amp;MID(C474,MIN(FIND({0,1,2,3,4,5,6,7,8,9},C474&amp;1234567890)),ROW(INDIRECT("1:"&amp;LEN(C474)+1)))))</f>
        <v>5.8</v>
      </c>
      <c r="O474" s="5" t="str">
        <f t="shared" ca="1" si="15"/>
        <v>no data</v>
      </c>
      <c r="P474" s="5">
        <f ca="1">LOOKUP(99^99,--(0&amp;MID(G474,MIN(FIND({0,1,2,3,4,5,6,7,8,9},G474&amp;1234567890)),ROW(INDIRECT("1:"&amp;LEN(G474)+1)))))</f>
        <v>0</v>
      </c>
    </row>
    <row r="475" spans="1:16" x14ac:dyDescent="0.2">
      <c r="A475" s="148" t="s">
        <v>237</v>
      </c>
      <c r="B475" s="5">
        <v>57</v>
      </c>
      <c r="C475" s="5">
        <v>4.7</v>
      </c>
      <c r="D475" s="5">
        <v>6</v>
      </c>
      <c r="E475" s="5" t="s">
        <v>523</v>
      </c>
      <c r="F475" s="5" t="s">
        <v>563</v>
      </c>
      <c r="G475" s="5">
        <v>4</v>
      </c>
      <c r="H475" s="5" t="s">
        <v>1437</v>
      </c>
      <c r="I475" s="148" t="s">
        <v>222</v>
      </c>
      <c r="J475" s="5" t="s">
        <v>1438</v>
      </c>
      <c r="K475" s="5" t="s">
        <v>726</v>
      </c>
      <c r="M475" s="5" t="str">
        <f t="shared" ca="1" si="14"/>
        <v>I</v>
      </c>
      <c r="N475" s="5">
        <f ca="1">LOOKUP(99^99,--(0&amp;MID(C475,MIN(FIND({0,1,2,3,4,5,6,7,8,9},C475&amp;1234567890)),ROW(INDIRECT("1:"&amp;LEN(C475)+1)))))</f>
        <v>4.7</v>
      </c>
      <c r="O475" s="5">
        <f t="shared" ca="1" si="15"/>
        <v>4</v>
      </c>
      <c r="P475" s="5">
        <f ca="1">LOOKUP(99^99,--(0&amp;MID(G475,MIN(FIND({0,1,2,3,4,5,6,7,8,9},G475&amp;1234567890)),ROW(INDIRECT("1:"&amp;LEN(G475)+1)))))</f>
        <v>4</v>
      </c>
    </row>
    <row r="476" spans="1:16" x14ac:dyDescent="0.2">
      <c r="A476" s="148" t="s">
        <v>187</v>
      </c>
      <c r="B476" s="5">
        <v>57</v>
      </c>
      <c r="C476" s="5">
        <v>9.4</v>
      </c>
      <c r="D476" s="5">
        <v>6</v>
      </c>
      <c r="E476" s="5" t="s">
        <v>523</v>
      </c>
      <c r="F476" s="5" t="s">
        <v>646</v>
      </c>
      <c r="G476" s="5">
        <v>5.7</v>
      </c>
      <c r="H476" s="5" t="s">
        <v>1439</v>
      </c>
      <c r="I476" s="148" t="s">
        <v>215</v>
      </c>
      <c r="J476" s="5" t="s">
        <v>1440</v>
      </c>
      <c r="K476" s="5" t="s">
        <v>590</v>
      </c>
      <c r="M476" s="5" t="str">
        <f t="shared" ca="1" si="14"/>
        <v>I</v>
      </c>
      <c r="N476" s="5">
        <f ca="1">LOOKUP(99^99,--(0&amp;MID(C476,MIN(FIND({0,1,2,3,4,5,6,7,8,9},C476&amp;1234567890)),ROW(INDIRECT("1:"&amp;LEN(C476)+1)))))</f>
        <v>9.4</v>
      </c>
      <c r="O476" s="5">
        <f t="shared" ca="1" si="15"/>
        <v>5.7</v>
      </c>
      <c r="P476" s="5">
        <f ca="1">LOOKUP(99^99,--(0&amp;MID(G476,MIN(FIND({0,1,2,3,4,5,6,7,8,9},G476&amp;1234567890)),ROW(INDIRECT("1:"&amp;LEN(G476)+1)))))</f>
        <v>5.7</v>
      </c>
    </row>
    <row r="477" spans="1:16" x14ac:dyDescent="0.2">
      <c r="A477" s="148" t="s">
        <v>217</v>
      </c>
      <c r="B477" s="5">
        <v>57</v>
      </c>
      <c r="C477" s="5">
        <v>3.07</v>
      </c>
      <c r="D477" s="5">
        <v>9</v>
      </c>
      <c r="E477" s="5" t="s">
        <v>581</v>
      </c>
      <c r="F477" s="5" t="s">
        <v>533</v>
      </c>
      <c r="G477" s="5" t="s">
        <v>546</v>
      </c>
      <c r="H477" s="5" t="s">
        <v>1441</v>
      </c>
      <c r="I477" s="148" t="s">
        <v>215</v>
      </c>
      <c r="J477" s="5" t="s">
        <v>1442</v>
      </c>
      <c r="K477" s="5" t="s">
        <v>735</v>
      </c>
      <c r="M477" s="5" t="str">
        <f t="shared" si="14"/>
        <v>II</v>
      </c>
      <c r="N477" s="5">
        <f ca="1">LOOKUP(99^99,--(0&amp;MID(C477,MIN(FIND({0,1,2,3,4,5,6,7,8,9},C477&amp;1234567890)),ROW(INDIRECT("1:"&amp;LEN(C477)+1)))))</f>
        <v>3.07</v>
      </c>
      <c r="O477" s="5">
        <f t="shared" ca="1" si="15"/>
        <v>0</v>
      </c>
      <c r="P477" s="5">
        <f ca="1">LOOKUP(99^99,--(0&amp;MID(G477,MIN(FIND({0,1,2,3,4,5,6,7,8,9},G477&amp;1234567890)),ROW(INDIRECT("1:"&amp;LEN(G477)+1)))))</f>
        <v>0</v>
      </c>
    </row>
    <row r="478" spans="1:16" x14ac:dyDescent="0.2">
      <c r="A478" s="148" t="s">
        <v>254</v>
      </c>
      <c r="B478" s="5">
        <v>57</v>
      </c>
      <c r="C478" s="5">
        <v>11.5</v>
      </c>
      <c r="D478" s="5">
        <v>7</v>
      </c>
      <c r="E478" s="5" t="s">
        <v>686</v>
      </c>
      <c r="F478" s="5" t="s">
        <v>603</v>
      </c>
      <c r="G478" s="5">
        <v>1.29</v>
      </c>
      <c r="H478" s="5" t="s">
        <v>1443</v>
      </c>
      <c r="I478" s="148" t="s">
        <v>224</v>
      </c>
      <c r="J478" s="5" t="s">
        <v>1444</v>
      </c>
      <c r="K478" s="5" t="s">
        <v>578</v>
      </c>
      <c r="M478" s="5" t="str">
        <f t="shared" si="14"/>
        <v>II</v>
      </c>
      <c r="N478" s="5">
        <f ca="1">LOOKUP(99^99,--(0&amp;MID(C478,MIN(FIND({0,1,2,3,4,5,6,7,8,9},C478&amp;1234567890)),ROW(INDIRECT("1:"&amp;LEN(C478)+1)))))</f>
        <v>11.5</v>
      </c>
      <c r="O478" s="5">
        <f t="shared" ca="1" si="15"/>
        <v>1.29</v>
      </c>
      <c r="P478" s="5">
        <f ca="1">LOOKUP(99^99,--(0&amp;MID(G478,MIN(FIND({0,1,2,3,4,5,6,7,8,9},G478&amp;1234567890)),ROW(INDIRECT("1:"&amp;LEN(G478)+1)))))</f>
        <v>1.29</v>
      </c>
    </row>
    <row r="479" spans="1:16" x14ac:dyDescent="0.2">
      <c r="A479" s="148" t="s">
        <v>291</v>
      </c>
      <c r="B479" s="5">
        <v>57</v>
      </c>
      <c r="C479" s="5">
        <v>7.8</v>
      </c>
      <c r="D479" s="5">
        <v>6</v>
      </c>
      <c r="E479" s="5" t="s">
        <v>523</v>
      </c>
      <c r="F479" s="5" t="s">
        <v>888</v>
      </c>
      <c r="G479" s="5">
        <v>0.17</v>
      </c>
      <c r="H479" s="5" t="s">
        <v>1026</v>
      </c>
      <c r="I479" s="148" t="s">
        <v>262</v>
      </c>
      <c r="J479" s="5" t="s">
        <v>1445</v>
      </c>
      <c r="K479" s="5" t="s">
        <v>626</v>
      </c>
      <c r="M479" s="5" t="str">
        <f t="shared" ca="1" si="14"/>
        <v>I</v>
      </c>
      <c r="N479" s="5">
        <f ca="1">LOOKUP(99^99,--(0&amp;MID(C479,MIN(FIND({0,1,2,3,4,5,6,7,8,9},C479&amp;1234567890)),ROW(INDIRECT("1:"&amp;LEN(C479)+1)))))</f>
        <v>7.8</v>
      </c>
      <c r="O479" s="5">
        <f t="shared" ca="1" si="15"/>
        <v>0.17</v>
      </c>
      <c r="P479" s="5">
        <f ca="1">LOOKUP(99^99,--(0&amp;MID(G479,MIN(FIND({0,1,2,3,4,5,6,7,8,9},G479&amp;1234567890)),ROW(INDIRECT("1:"&amp;LEN(G479)+1)))))</f>
        <v>0.17</v>
      </c>
    </row>
    <row r="480" spans="1:16" x14ac:dyDescent="0.2">
      <c r="A480" s="148" t="s">
        <v>292</v>
      </c>
      <c r="B480" s="5">
        <v>57</v>
      </c>
      <c r="C480" s="5">
        <v>14.7</v>
      </c>
      <c r="D480" s="5">
        <v>7</v>
      </c>
      <c r="E480" s="5" t="s">
        <v>754</v>
      </c>
      <c r="F480" s="5" t="s">
        <v>533</v>
      </c>
      <c r="G480" s="5">
        <v>0.34</v>
      </c>
      <c r="H480" s="5" t="s">
        <v>1446</v>
      </c>
      <c r="I480" s="148" t="s">
        <v>317</v>
      </c>
      <c r="J480" s="5" t="s">
        <v>1447</v>
      </c>
      <c r="K480" s="5" t="s">
        <v>544</v>
      </c>
      <c r="M480" s="5" t="str">
        <f t="shared" si="14"/>
        <v>III</v>
      </c>
      <c r="N480" s="5">
        <f ca="1">LOOKUP(99^99,--(0&amp;MID(C480,MIN(FIND({0,1,2,3,4,5,6,7,8,9},C480&amp;1234567890)),ROW(INDIRECT("1:"&amp;LEN(C480)+1)))))</f>
        <v>14.7</v>
      </c>
      <c r="O480" s="5">
        <f t="shared" ca="1" si="15"/>
        <v>0.34</v>
      </c>
      <c r="P480" s="5">
        <f ca="1">LOOKUP(99^99,--(0&amp;MID(G480,MIN(FIND({0,1,2,3,4,5,6,7,8,9},G480&amp;1234567890)),ROW(INDIRECT("1:"&amp;LEN(G480)+1)))))</f>
        <v>0.34</v>
      </c>
    </row>
    <row r="481" spans="1:16" x14ac:dyDescent="0.2">
      <c r="A481" s="148" t="s">
        <v>193</v>
      </c>
      <c r="B481" s="5">
        <v>57</v>
      </c>
      <c r="C481" s="5">
        <v>4.5</v>
      </c>
      <c r="D481" s="5">
        <v>6</v>
      </c>
      <c r="E481" s="5" t="s">
        <v>523</v>
      </c>
      <c r="F481" s="5" t="s">
        <v>539</v>
      </c>
      <c r="G481" s="5" t="s">
        <v>522</v>
      </c>
      <c r="H481" s="5" t="s">
        <v>540</v>
      </c>
      <c r="I481" s="148" t="s">
        <v>287</v>
      </c>
      <c r="J481" s="5" t="s">
        <v>1448</v>
      </c>
      <c r="K481" s="5" t="s">
        <v>526</v>
      </c>
      <c r="M481" s="5" t="str">
        <f t="shared" ca="1" si="14"/>
        <v>I</v>
      </c>
      <c r="N481" s="5">
        <f ca="1">LOOKUP(99^99,--(0&amp;MID(C481,MIN(FIND({0,1,2,3,4,5,6,7,8,9},C481&amp;1234567890)),ROW(INDIRECT("1:"&amp;LEN(C481)+1)))))</f>
        <v>4.5</v>
      </c>
      <c r="O481" s="5" t="str">
        <f t="shared" si="15"/>
        <v>No data</v>
      </c>
      <c r="P481" s="5">
        <f ca="1">LOOKUP(99^99,--(0&amp;MID(G481,MIN(FIND({0,1,2,3,4,5,6,7,8,9},G481&amp;1234567890)),ROW(INDIRECT("1:"&amp;LEN(G481)+1)))))</f>
        <v>0</v>
      </c>
    </row>
    <row r="482" spans="1:16" x14ac:dyDescent="0.2">
      <c r="A482" s="148" t="s">
        <v>249</v>
      </c>
      <c r="B482" s="5">
        <v>57</v>
      </c>
      <c r="C482" s="5">
        <v>10</v>
      </c>
      <c r="D482" s="5">
        <v>8</v>
      </c>
      <c r="E482" s="5" t="s">
        <v>560</v>
      </c>
      <c r="F482" s="5" t="s">
        <v>561</v>
      </c>
      <c r="G482" s="5" t="s">
        <v>522</v>
      </c>
      <c r="H482" s="5" t="s">
        <v>597</v>
      </c>
      <c r="I482" s="148" t="s">
        <v>217</v>
      </c>
      <c r="J482" s="5" t="s">
        <v>1449</v>
      </c>
      <c r="K482" s="5" t="s">
        <v>626</v>
      </c>
      <c r="M482" s="5" t="str">
        <f t="shared" si="14"/>
        <v>IV</v>
      </c>
      <c r="N482" s="5">
        <f ca="1">LOOKUP(99^99,--(0&amp;MID(C482,MIN(FIND({0,1,2,3,4,5,6,7,8,9},C482&amp;1234567890)),ROW(INDIRECT("1:"&amp;LEN(C482)+1)))))</f>
        <v>10</v>
      </c>
      <c r="O482" s="5">
        <f t="shared" ca="1" si="15"/>
        <v>10</v>
      </c>
      <c r="P482" s="5">
        <f ca="1">LOOKUP(99^99,--(0&amp;MID(G482,MIN(FIND({0,1,2,3,4,5,6,7,8,9},G482&amp;1234567890)),ROW(INDIRECT("1:"&amp;LEN(G482)+1)))))</f>
        <v>0</v>
      </c>
    </row>
    <row r="483" spans="1:16" x14ac:dyDescent="0.2">
      <c r="A483" s="148" t="s">
        <v>207</v>
      </c>
      <c r="B483" s="5">
        <v>57</v>
      </c>
      <c r="C483" s="5">
        <v>10.4</v>
      </c>
      <c r="D483" s="5">
        <v>6</v>
      </c>
      <c r="E483" s="5" t="s">
        <v>523</v>
      </c>
      <c r="F483" s="5" t="s">
        <v>539</v>
      </c>
      <c r="G483" s="5" t="s">
        <v>546</v>
      </c>
      <c r="H483" s="5" t="s">
        <v>1450</v>
      </c>
      <c r="I483" s="148" t="s">
        <v>178</v>
      </c>
      <c r="J483" s="5" t="s">
        <v>1451</v>
      </c>
      <c r="K483" s="5" t="s">
        <v>590</v>
      </c>
      <c r="M483" s="5" t="str">
        <f t="shared" ca="1" si="14"/>
        <v>II</v>
      </c>
      <c r="N483" s="5">
        <f ca="1">LOOKUP(99^99,--(0&amp;MID(C483,MIN(FIND({0,1,2,3,4,5,6,7,8,9},C483&amp;1234567890)),ROW(INDIRECT("1:"&amp;LEN(C483)+1)))))</f>
        <v>10.4</v>
      </c>
      <c r="O483" s="5">
        <f t="shared" ca="1" si="15"/>
        <v>0</v>
      </c>
      <c r="P483" s="5">
        <f ca="1">LOOKUP(99^99,--(0&amp;MID(G483,MIN(FIND({0,1,2,3,4,5,6,7,8,9},G483&amp;1234567890)),ROW(INDIRECT("1:"&amp;LEN(G483)+1)))))</f>
        <v>0</v>
      </c>
    </row>
    <row r="484" spans="1:16" x14ac:dyDescent="0.2">
      <c r="A484" s="148" t="s">
        <v>177</v>
      </c>
      <c r="B484" s="5">
        <v>57</v>
      </c>
      <c r="C484" s="5">
        <v>7.5</v>
      </c>
      <c r="D484" s="5" t="s">
        <v>723</v>
      </c>
      <c r="E484" s="5" t="s">
        <v>523</v>
      </c>
      <c r="F484" s="5" t="s">
        <v>533</v>
      </c>
      <c r="G484" s="5" t="s">
        <v>679</v>
      </c>
      <c r="H484" s="5" t="s">
        <v>582</v>
      </c>
      <c r="I484" s="148" t="s">
        <v>317</v>
      </c>
      <c r="J484" s="5" t="s">
        <v>1452</v>
      </c>
      <c r="K484" s="5" t="s">
        <v>626</v>
      </c>
      <c r="M484" s="5" t="str">
        <f t="shared" ca="1" si="14"/>
        <v>II</v>
      </c>
      <c r="N484" s="5">
        <f ca="1">LOOKUP(99^99,--(0&amp;MID(C484,MIN(FIND({0,1,2,3,4,5,6,7,8,9},C484&amp;1234567890)),ROW(INDIRECT("1:"&amp;LEN(C484)+1)))))</f>
        <v>7.5</v>
      </c>
      <c r="O484" s="5">
        <f t="shared" ca="1" si="15"/>
        <v>0.1</v>
      </c>
      <c r="P484" s="5">
        <f ca="1">LOOKUP(99^99,--(0&amp;MID(G484,MIN(FIND({0,1,2,3,4,5,6,7,8,9},G484&amp;1234567890)),ROW(INDIRECT("1:"&amp;LEN(G484)+1)))))</f>
        <v>0.1</v>
      </c>
    </row>
    <row r="485" spans="1:16" x14ac:dyDescent="0.2">
      <c r="A485" s="148" t="s">
        <v>258</v>
      </c>
      <c r="B485" s="5">
        <v>57</v>
      </c>
      <c r="C485" s="5">
        <v>13.7</v>
      </c>
      <c r="D485" s="5">
        <v>8</v>
      </c>
      <c r="E485" s="5" t="s">
        <v>523</v>
      </c>
      <c r="F485" s="5" t="s">
        <v>533</v>
      </c>
      <c r="G485" s="5">
        <v>0.9</v>
      </c>
      <c r="H485" s="5" t="s">
        <v>561</v>
      </c>
      <c r="I485" s="148" t="s">
        <v>173</v>
      </c>
      <c r="J485" s="5" t="s">
        <v>1453</v>
      </c>
      <c r="K485" s="5" t="s">
        <v>714</v>
      </c>
      <c r="M485" s="5" t="str">
        <f t="shared" ca="1" si="14"/>
        <v>II</v>
      </c>
      <c r="N485" s="5">
        <f ca="1">LOOKUP(99^99,--(0&amp;MID(C485,MIN(FIND({0,1,2,3,4,5,6,7,8,9},C485&amp;1234567890)),ROW(INDIRECT("1:"&amp;LEN(C485)+1)))))</f>
        <v>13.7</v>
      </c>
      <c r="O485" s="5">
        <f t="shared" ca="1" si="15"/>
        <v>0.9</v>
      </c>
      <c r="P485" s="5">
        <f ca="1">LOOKUP(99^99,--(0&amp;MID(G485,MIN(FIND({0,1,2,3,4,5,6,7,8,9},G485&amp;1234567890)),ROW(INDIRECT("1:"&amp;LEN(G485)+1)))))</f>
        <v>0.9</v>
      </c>
    </row>
    <row r="486" spans="1:16" x14ac:dyDescent="0.2">
      <c r="A486" s="148" t="s">
        <v>175</v>
      </c>
      <c r="B486" s="5">
        <v>57</v>
      </c>
      <c r="C486" s="5">
        <v>4.5</v>
      </c>
      <c r="D486" s="5">
        <v>7</v>
      </c>
      <c r="E486" s="5" t="s">
        <v>523</v>
      </c>
      <c r="F486" s="5" t="s">
        <v>533</v>
      </c>
      <c r="G486" s="5" t="s">
        <v>546</v>
      </c>
      <c r="H486" s="5" t="s">
        <v>777</v>
      </c>
      <c r="I486" s="148" t="s">
        <v>209</v>
      </c>
      <c r="J486" s="5" t="s">
        <v>1454</v>
      </c>
      <c r="K486" s="5" t="s">
        <v>735</v>
      </c>
      <c r="M486" s="5" t="str">
        <f t="shared" ca="1" si="14"/>
        <v>II</v>
      </c>
      <c r="N486" s="5">
        <f ca="1">LOOKUP(99^99,--(0&amp;MID(C486,MIN(FIND({0,1,2,3,4,5,6,7,8,9},C486&amp;1234567890)),ROW(INDIRECT("1:"&amp;LEN(C486)+1)))))</f>
        <v>4.5</v>
      </c>
      <c r="O486" s="5">
        <f t="shared" ca="1" si="15"/>
        <v>0</v>
      </c>
      <c r="P486" s="5">
        <f ca="1">LOOKUP(99^99,--(0&amp;MID(G486,MIN(FIND({0,1,2,3,4,5,6,7,8,9},G486&amp;1234567890)),ROW(INDIRECT("1:"&amp;LEN(G486)+1)))))</f>
        <v>0</v>
      </c>
    </row>
    <row r="487" spans="1:16" x14ac:dyDescent="0.2">
      <c r="A487" s="148" t="s">
        <v>182</v>
      </c>
      <c r="B487" s="5">
        <v>57</v>
      </c>
      <c r="C487" s="5">
        <v>9.6999999999999993</v>
      </c>
      <c r="D487" s="5">
        <v>7</v>
      </c>
      <c r="E487" s="5" t="s">
        <v>523</v>
      </c>
      <c r="F487" s="5" t="s">
        <v>1455</v>
      </c>
      <c r="G487" s="5">
        <v>0.95</v>
      </c>
      <c r="H487" s="5" t="s">
        <v>1456</v>
      </c>
      <c r="I487" s="148" t="s">
        <v>178</v>
      </c>
      <c r="J487" s="5" t="s">
        <v>1457</v>
      </c>
      <c r="K487" s="5" t="s">
        <v>726</v>
      </c>
      <c r="M487" s="5" t="str">
        <f t="shared" ca="1" si="14"/>
        <v>II</v>
      </c>
      <c r="N487" s="5">
        <f ca="1">LOOKUP(99^99,--(0&amp;MID(C487,MIN(FIND({0,1,2,3,4,5,6,7,8,9},C487&amp;1234567890)),ROW(INDIRECT("1:"&amp;LEN(C487)+1)))))</f>
        <v>9.6999999999999993</v>
      </c>
      <c r="O487" s="5">
        <f t="shared" ca="1" si="15"/>
        <v>0.95</v>
      </c>
      <c r="P487" s="5">
        <f ca="1">LOOKUP(99^99,--(0&amp;MID(G487,MIN(FIND({0,1,2,3,4,5,6,7,8,9},G487&amp;1234567890)),ROW(INDIRECT("1:"&amp;LEN(G487)+1)))))</f>
        <v>0.95</v>
      </c>
    </row>
    <row r="488" spans="1:16" x14ac:dyDescent="0.2">
      <c r="A488" s="148" t="s">
        <v>268</v>
      </c>
      <c r="B488" s="5">
        <v>57</v>
      </c>
      <c r="C488" s="5">
        <v>4.57</v>
      </c>
      <c r="D488" s="5">
        <v>7</v>
      </c>
      <c r="E488" s="5" t="s">
        <v>523</v>
      </c>
      <c r="F488" s="5" t="s">
        <v>646</v>
      </c>
      <c r="G488" s="5">
        <v>1.9</v>
      </c>
      <c r="H488" s="5" t="s">
        <v>1458</v>
      </c>
      <c r="I488" s="148" t="s">
        <v>173</v>
      </c>
      <c r="J488" s="5" t="s">
        <v>1459</v>
      </c>
      <c r="K488" s="5" t="s">
        <v>537</v>
      </c>
      <c r="M488" s="5" t="str">
        <f t="shared" ca="1" si="14"/>
        <v>II</v>
      </c>
      <c r="N488" s="5">
        <f ca="1">LOOKUP(99^99,--(0&amp;MID(C488,MIN(FIND({0,1,2,3,4,5,6,7,8,9},C488&amp;1234567890)),ROW(INDIRECT("1:"&amp;LEN(C488)+1)))))</f>
        <v>4.57</v>
      </c>
      <c r="O488" s="5">
        <f t="shared" ca="1" si="15"/>
        <v>1.9</v>
      </c>
      <c r="P488" s="5">
        <f ca="1">LOOKUP(99^99,--(0&amp;MID(G488,MIN(FIND({0,1,2,3,4,5,6,7,8,9},G488&amp;1234567890)),ROW(INDIRECT("1:"&amp;LEN(G488)+1)))))</f>
        <v>1.9</v>
      </c>
    </row>
    <row r="489" spans="1:16" x14ac:dyDescent="0.2">
      <c r="A489" s="148" t="s">
        <v>293</v>
      </c>
      <c r="B489" s="5">
        <v>57</v>
      </c>
      <c r="C489" s="5">
        <v>23</v>
      </c>
      <c r="D489" s="5">
        <v>7</v>
      </c>
      <c r="E489" s="5" t="s">
        <v>523</v>
      </c>
      <c r="F489" s="5" t="s">
        <v>533</v>
      </c>
      <c r="G489" s="5">
        <v>2.4</v>
      </c>
      <c r="H489" s="5" t="s">
        <v>1460</v>
      </c>
      <c r="I489" s="148" t="s">
        <v>228</v>
      </c>
      <c r="J489" s="5" t="s">
        <v>1461</v>
      </c>
      <c r="K489" s="5" t="s">
        <v>544</v>
      </c>
      <c r="M489" s="5" t="str">
        <f t="shared" ca="1" si="14"/>
        <v>II</v>
      </c>
      <c r="N489" s="5">
        <f ca="1">LOOKUP(99^99,--(0&amp;MID(C489,MIN(FIND({0,1,2,3,4,5,6,7,8,9},C489&amp;1234567890)),ROW(INDIRECT("1:"&amp;LEN(C489)+1)))))</f>
        <v>23</v>
      </c>
      <c r="O489" s="5">
        <f t="shared" ca="1" si="15"/>
        <v>2.4</v>
      </c>
      <c r="P489" s="5">
        <f ca="1">LOOKUP(99^99,--(0&amp;MID(G489,MIN(FIND({0,1,2,3,4,5,6,7,8,9},G489&amp;1234567890)),ROW(INDIRECT("1:"&amp;LEN(G489)+1)))))</f>
        <v>2.4</v>
      </c>
    </row>
    <row r="490" spans="1:16" x14ac:dyDescent="0.2">
      <c r="A490" s="148" t="s">
        <v>208</v>
      </c>
      <c r="B490" s="5">
        <v>57</v>
      </c>
      <c r="C490" s="5">
        <v>7.3</v>
      </c>
      <c r="D490" s="5">
        <v>6</v>
      </c>
      <c r="E490" s="5" t="s">
        <v>523</v>
      </c>
      <c r="F490" s="5" t="s">
        <v>539</v>
      </c>
      <c r="G490" s="5" t="s">
        <v>1462</v>
      </c>
      <c r="H490" s="5" t="s">
        <v>1463</v>
      </c>
      <c r="I490" s="148" t="s">
        <v>178</v>
      </c>
      <c r="J490" s="5" t="s">
        <v>1464</v>
      </c>
      <c r="K490" s="5" t="s">
        <v>610</v>
      </c>
      <c r="M490" s="5" t="str">
        <f t="shared" ca="1" si="14"/>
        <v>I</v>
      </c>
      <c r="N490" s="5">
        <f ca="1">LOOKUP(99^99,--(0&amp;MID(C490,MIN(FIND({0,1,2,3,4,5,6,7,8,9},C490&amp;1234567890)),ROW(INDIRECT("1:"&amp;LEN(C490)+1)))))</f>
        <v>7.3</v>
      </c>
      <c r="O490" s="5">
        <f t="shared" ca="1" si="15"/>
        <v>0.1</v>
      </c>
      <c r="P490" s="5">
        <f ca="1">LOOKUP(99^99,--(0&amp;MID(G490,MIN(FIND({0,1,2,3,4,5,6,7,8,9},G490&amp;1234567890)),ROW(INDIRECT("1:"&amp;LEN(G490)+1)))))</f>
        <v>0.1</v>
      </c>
    </row>
    <row r="491" spans="1:16" x14ac:dyDescent="0.2">
      <c r="A491" s="148" t="s">
        <v>257</v>
      </c>
      <c r="B491" s="5">
        <v>57</v>
      </c>
      <c r="C491" s="5">
        <v>7.8</v>
      </c>
      <c r="D491" s="5">
        <v>6</v>
      </c>
      <c r="E491" s="5" t="s">
        <v>607</v>
      </c>
      <c r="F491" s="5" t="s">
        <v>533</v>
      </c>
      <c r="G491" s="5" t="s">
        <v>546</v>
      </c>
      <c r="H491" s="5" t="s">
        <v>1465</v>
      </c>
      <c r="I491" s="148" t="s">
        <v>218</v>
      </c>
      <c r="J491" s="5" t="s">
        <v>1466</v>
      </c>
      <c r="K491" s="5" t="s">
        <v>844</v>
      </c>
      <c r="M491" s="5" t="str">
        <f t="shared" ca="1" si="14"/>
        <v>I</v>
      </c>
      <c r="N491" s="5">
        <f ca="1">LOOKUP(99^99,--(0&amp;MID(C491,MIN(FIND({0,1,2,3,4,5,6,7,8,9},C491&amp;1234567890)),ROW(INDIRECT("1:"&amp;LEN(C491)+1)))))</f>
        <v>7.8</v>
      </c>
      <c r="O491" s="5">
        <f t="shared" ca="1" si="15"/>
        <v>0</v>
      </c>
      <c r="P491" s="5">
        <f ca="1">LOOKUP(99^99,--(0&amp;MID(G491,MIN(FIND({0,1,2,3,4,5,6,7,8,9},G491&amp;1234567890)),ROW(INDIRECT("1:"&amp;LEN(G491)+1)))))</f>
        <v>0</v>
      </c>
    </row>
    <row r="492" spans="1:16" x14ac:dyDescent="0.2">
      <c r="A492" s="148" t="s">
        <v>294</v>
      </c>
      <c r="B492" s="5">
        <v>57</v>
      </c>
      <c r="C492" s="5">
        <v>6.3</v>
      </c>
      <c r="D492" s="5">
        <v>7</v>
      </c>
      <c r="E492" s="5" t="s">
        <v>523</v>
      </c>
      <c r="F492" s="5" t="s">
        <v>1410</v>
      </c>
      <c r="G492" s="5" t="s">
        <v>638</v>
      </c>
      <c r="H492" s="5" t="s">
        <v>1467</v>
      </c>
      <c r="I492" s="148" t="s">
        <v>228</v>
      </c>
      <c r="J492" s="5" t="s">
        <v>1468</v>
      </c>
      <c r="K492" s="5" t="s">
        <v>612</v>
      </c>
      <c r="M492" s="5" t="str">
        <f t="shared" ca="1" si="14"/>
        <v>II</v>
      </c>
      <c r="N492" s="5">
        <f ca="1">LOOKUP(99^99,--(0&amp;MID(C492,MIN(FIND({0,1,2,3,4,5,6,7,8,9},C492&amp;1234567890)),ROW(INDIRECT("1:"&amp;LEN(C492)+1)))))</f>
        <v>6.3</v>
      </c>
      <c r="O492" s="5">
        <f t="shared" ca="1" si="15"/>
        <v>0.01</v>
      </c>
      <c r="P492" s="5">
        <f ca="1">LOOKUP(99^99,--(0&amp;MID(G492,MIN(FIND({0,1,2,3,4,5,6,7,8,9},G492&amp;1234567890)),ROW(INDIRECT("1:"&amp;LEN(G492)+1)))))</f>
        <v>0.01</v>
      </c>
    </row>
    <row r="493" spans="1:16" x14ac:dyDescent="0.2">
      <c r="A493" s="148" t="s">
        <v>295</v>
      </c>
      <c r="B493" s="5">
        <v>57</v>
      </c>
      <c r="C493" s="5">
        <v>17.399999999999999</v>
      </c>
      <c r="D493" s="5" t="s">
        <v>527</v>
      </c>
      <c r="E493" s="5" t="s">
        <v>581</v>
      </c>
      <c r="F493" s="5" t="s">
        <v>533</v>
      </c>
      <c r="G493" s="5">
        <v>5.3</v>
      </c>
      <c r="H493" s="5" t="s">
        <v>1469</v>
      </c>
      <c r="I493" s="148" t="s">
        <v>215</v>
      </c>
      <c r="J493" s="5" t="s">
        <v>1470</v>
      </c>
      <c r="K493" s="5" t="s">
        <v>612</v>
      </c>
      <c r="M493" s="5" t="str">
        <f t="shared" si="14"/>
        <v>II</v>
      </c>
      <c r="N493" s="5">
        <f ca="1">LOOKUP(99^99,--(0&amp;MID(C493,MIN(FIND({0,1,2,3,4,5,6,7,8,9},C493&amp;1234567890)),ROW(INDIRECT("1:"&amp;LEN(C493)+1)))))</f>
        <v>17.399999999999999</v>
      </c>
      <c r="O493" s="5">
        <f t="shared" ca="1" si="15"/>
        <v>5.3</v>
      </c>
      <c r="P493" s="5">
        <f ca="1">LOOKUP(99^99,--(0&amp;MID(G493,MIN(FIND({0,1,2,3,4,5,6,7,8,9},G493&amp;1234567890)),ROW(INDIRECT("1:"&amp;LEN(G493)+1)))))</f>
        <v>5.3</v>
      </c>
    </row>
    <row r="494" spans="1:16" x14ac:dyDescent="0.2">
      <c r="A494" s="148" t="s">
        <v>173</v>
      </c>
      <c r="B494" s="5">
        <v>57</v>
      </c>
      <c r="C494" s="5">
        <v>4.0999999999999996</v>
      </c>
      <c r="D494" s="5">
        <v>6</v>
      </c>
      <c r="E494" s="5" t="s">
        <v>523</v>
      </c>
      <c r="F494" s="5" t="s">
        <v>860</v>
      </c>
      <c r="G494" s="5">
        <v>6.4</v>
      </c>
      <c r="H494" s="5" t="s">
        <v>1471</v>
      </c>
      <c r="I494" s="148" t="s">
        <v>218</v>
      </c>
      <c r="J494" s="5" t="s">
        <v>1472</v>
      </c>
      <c r="K494" s="5" t="s">
        <v>1473</v>
      </c>
      <c r="M494" s="5" t="str">
        <f t="shared" ca="1" si="14"/>
        <v>I</v>
      </c>
      <c r="N494" s="5">
        <f ca="1">LOOKUP(99^99,--(0&amp;MID(C494,MIN(FIND({0,1,2,3,4,5,6,7,8,9},C494&amp;1234567890)),ROW(INDIRECT("1:"&amp;LEN(C494)+1)))))</f>
        <v>4.0999999999999996</v>
      </c>
      <c r="O494" s="5">
        <f t="shared" ca="1" si="15"/>
        <v>6.4</v>
      </c>
      <c r="P494" s="5">
        <f ca="1">LOOKUP(99^99,--(0&amp;MID(G494,MIN(FIND({0,1,2,3,4,5,6,7,8,9},G494&amp;1234567890)),ROW(INDIRECT("1:"&amp;LEN(G494)+1)))))</f>
        <v>6.4</v>
      </c>
    </row>
    <row r="495" spans="1:16" x14ac:dyDescent="0.2">
      <c r="A495" s="148" t="s">
        <v>214</v>
      </c>
      <c r="B495" s="5">
        <v>57</v>
      </c>
      <c r="C495" s="5">
        <v>6.25</v>
      </c>
      <c r="D495" s="5">
        <v>7</v>
      </c>
      <c r="E495" s="5" t="s">
        <v>686</v>
      </c>
      <c r="F495" s="5" t="s">
        <v>888</v>
      </c>
      <c r="G495" s="5">
        <v>0.38</v>
      </c>
      <c r="H495" s="5" t="s">
        <v>1474</v>
      </c>
      <c r="I495" s="148" t="s">
        <v>224</v>
      </c>
      <c r="J495" s="5" t="s">
        <v>1475</v>
      </c>
      <c r="K495" s="5" t="s">
        <v>1237</v>
      </c>
      <c r="M495" s="5" t="str">
        <f t="shared" si="14"/>
        <v>II</v>
      </c>
      <c r="N495" s="5">
        <f ca="1">LOOKUP(99^99,--(0&amp;MID(C495,MIN(FIND({0,1,2,3,4,5,6,7,8,9},C495&amp;1234567890)),ROW(INDIRECT("1:"&amp;LEN(C495)+1)))))</f>
        <v>6.25</v>
      </c>
      <c r="O495" s="5">
        <f t="shared" ca="1" si="15"/>
        <v>0.38</v>
      </c>
      <c r="P495" s="5">
        <f ca="1">LOOKUP(99^99,--(0&amp;MID(G495,MIN(FIND({0,1,2,3,4,5,6,7,8,9},G495&amp;1234567890)),ROW(INDIRECT("1:"&amp;LEN(G495)+1)))))</f>
        <v>0.38</v>
      </c>
    </row>
    <row r="496" spans="1:16" x14ac:dyDescent="0.2">
      <c r="A496" s="148" t="s">
        <v>209</v>
      </c>
      <c r="B496" s="5">
        <v>57</v>
      </c>
      <c r="C496" s="5">
        <v>3.4</v>
      </c>
      <c r="D496" s="5">
        <v>6</v>
      </c>
      <c r="E496" s="5" t="s">
        <v>523</v>
      </c>
      <c r="F496" s="5" t="s">
        <v>539</v>
      </c>
      <c r="G496" s="5" t="s">
        <v>522</v>
      </c>
      <c r="H496" s="5" t="s">
        <v>522</v>
      </c>
      <c r="I496" s="148" t="s">
        <v>202</v>
      </c>
      <c r="J496" s="5" t="s">
        <v>1476</v>
      </c>
      <c r="K496" s="5" t="s">
        <v>779</v>
      </c>
      <c r="M496" s="5" t="str">
        <f t="shared" ca="1" si="14"/>
        <v>I</v>
      </c>
      <c r="N496" s="5">
        <f ca="1">LOOKUP(99^99,--(0&amp;MID(C496,MIN(FIND({0,1,2,3,4,5,6,7,8,9},C496&amp;1234567890)),ROW(INDIRECT("1:"&amp;LEN(C496)+1)))))</f>
        <v>3.4</v>
      </c>
      <c r="O496" s="5" t="str">
        <f t="shared" si="15"/>
        <v>No data</v>
      </c>
      <c r="P496" s="5">
        <f ca="1">LOOKUP(99^99,--(0&amp;MID(G496,MIN(FIND({0,1,2,3,4,5,6,7,8,9},G496&amp;1234567890)),ROW(INDIRECT("1:"&amp;LEN(G496)+1)))))</f>
        <v>0</v>
      </c>
    </row>
    <row r="497" spans="1:16" x14ac:dyDescent="0.2">
      <c r="A497" s="148" t="s">
        <v>177</v>
      </c>
      <c r="B497" s="5">
        <v>57</v>
      </c>
      <c r="C497" s="5">
        <v>4.0199999999999996</v>
      </c>
      <c r="D497" s="5">
        <v>6</v>
      </c>
      <c r="E497" s="5" t="s">
        <v>607</v>
      </c>
      <c r="F497" s="5" t="s">
        <v>603</v>
      </c>
      <c r="G497" s="5">
        <v>0.95</v>
      </c>
      <c r="H497" s="5" t="s">
        <v>1477</v>
      </c>
      <c r="I497" s="148" t="s">
        <v>215</v>
      </c>
      <c r="J497" s="5" t="s">
        <v>1478</v>
      </c>
      <c r="K497" s="5" t="s">
        <v>578</v>
      </c>
      <c r="M497" s="5" t="str">
        <f t="shared" ca="1" si="14"/>
        <v>I</v>
      </c>
      <c r="N497" s="5">
        <f ca="1">LOOKUP(99^99,--(0&amp;MID(C497,MIN(FIND({0,1,2,3,4,5,6,7,8,9},C497&amp;1234567890)),ROW(INDIRECT("1:"&amp;LEN(C497)+1)))))</f>
        <v>4.0199999999999996</v>
      </c>
      <c r="O497" s="5">
        <f t="shared" ca="1" si="15"/>
        <v>0.95</v>
      </c>
      <c r="P497" s="5">
        <f ca="1">LOOKUP(99^99,--(0&amp;MID(G497,MIN(FIND({0,1,2,3,4,5,6,7,8,9},G497&amp;1234567890)),ROW(INDIRECT("1:"&amp;LEN(G497)+1)))))</f>
        <v>0.95</v>
      </c>
    </row>
    <row r="498" spans="1:16" x14ac:dyDescent="0.2">
      <c r="A498" s="148" t="s">
        <v>174</v>
      </c>
      <c r="B498" s="5">
        <v>57</v>
      </c>
      <c r="C498" s="5">
        <v>11.9</v>
      </c>
      <c r="D498" s="5">
        <v>6</v>
      </c>
      <c r="E498" s="5" t="s">
        <v>523</v>
      </c>
      <c r="F498" s="5" t="s">
        <v>563</v>
      </c>
      <c r="G498" s="5">
        <v>9.4</v>
      </c>
      <c r="H498" s="5" t="s">
        <v>1479</v>
      </c>
      <c r="I498" s="148" t="s">
        <v>209</v>
      </c>
      <c r="J498" s="5" t="s">
        <v>1309</v>
      </c>
      <c r="K498" s="5" t="s">
        <v>809</v>
      </c>
      <c r="M498" s="5" t="str">
        <f t="shared" ca="1" si="14"/>
        <v>II</v>
      </c>
      <c r="N498" s="5">
        <f ca="1">LOOKUP(99^99,--(0&amp;MID(C498,MIN(FIND({0,1,2,3,4,5,6,7,8,9},C498&amp;1234567890)),ROW(INDIRECT("1:"&amp;LEN(C498)+1)))))</f>
        <v>11.9</v>
      </c>
      <c r="O498" s="5">
        <f t="shared" ca="1" si="15"/>
        <v>9.4</v>
      </c>
      <c r="P498" s="5">
        <f ca="1">LOOKUP(99^99,--(0&amp;MID(G498,MIN(FIND({0,1,2,3,4,5,6,7,8,9},G498&amp;1234567890)),ROW(INDIRECT("1:"&amp;LEN(G498)+1)))))</f>
        <v>9.4</v>
      </c>
    </row>
    <row r="499" spans="1:16" x14ac:dyDescent="0.2">
      <c r="A499" s="148" t="s">
        <v>278</v>
      </c>
      <c r="B499" s="5">
        <v>57</v>
      </c>
      <c r="C499" s="5">
        <v>3.1</v>
      </c>
      <c r="D499" s="5">
        <v>7</v>
      </c>
      <c r="E499" s="5" t="s">
        <v>607</v>
      </c>
      <c r="F499" s="5" t="s">
        <v>533</v>
      </c>
      <c r="G499" s="5" t="s">
        <v>546</v>
      </c>
      <c r="H499" s="5" t="s">
        <v>1480</v>
      </c>
      <c r="I499" s="148" t="s">
        <v>224</v>
      </c>
      <c r="J499" s="5" t="s">
        <v>1481</v>
      </c>
      <c r="K499" s="5" t="s">
        <v>574</v>
      </c>
      <c r="M499" s="5" t="str">
        <f t="shared" ca="1" si="14"/>
        <v>II</v>
      </c>
      <c r="N499" s="5">
        <f ca="1">LOOKUP(99^99,--(0&amp;MID(C499,MIN(FIND({0,1,2,3,4,5,6,7,8,9},C499&amp;1234567890)),ROW(INDIRECT("1:"&amp;LEN(C499)+1)))))</f>
        <v>3.1</v>
      </c>
      <c r="O499" s="5">
        <f t="shared" ca="1" si="15"/>
        <v>0</v>
      </c>
      <c r="P499" s="5">
        <f ca="1">LOOKUP(99^99,--(0&amp;MID(G499,MIN(FIND({0,1,2,3,4,5,6,7,8,9},G499&amp;1234567890)),ROW(INDIRECT("1:"&amp;LEN(G499)+1)))))</f>
        <v>0</v>
      </c>
    </row>
    <row r="500" spans="1:16" x14ac:dyDescent="0.2">
      <c r="A500" s="148" t="s">
        <v>265</v>
      </c>
      <c r="B500" s="5">
        <v>57</v>
      </c>
      <c r="C500" s="5">
        <v>70</v>
      </c>
      <c r="D500" s="5">
        <v>10</v>
      </c>
      <c r="E500" s="5" t="s">
        <v>710</v>
      </c>
      <c r="F500" s="5" t="s">
        <v>561</v>
      </c>
      <c r="G500" s="5">
        <v>0.05</v>
      </c>
      <c r="H500" s="5" t="s">
        <v>1482</v>
      </c>
      <c r="I500" s="148" t="s">
        <v>178</v>
      </c>
      <c r="J500" s="5" t="s">
        <v>1483</v>
      </c>
      <c r="K500" s="5" t="s">
        <v>1267</v>
      </c>
      <c r="M500" s="5" t="str">
        <f t="shared" si="14"/>
        <v>III</v>
      </c>
      <c r="N500" s="5">
        <f ca="1">LOOKUP(99^99,--(0&amp;MID(C500,MIN(FIND({0,1,2,3,4,5,6,7,8,9},C500&amp;1234567890)),ROW(INDIRECT("1:"&amp;LEN(C500)+1)))))</f>
        <v>70</v>
      </c>
      <c r="O500" s="5">
        <f t="shared" ca="1" si="15"/>
        <v>0.05</v>
      </c>
      <c r="P500" s="5">
        <f ca="1">LOOKUP(99^99,--(0&amp;MID(G500,MIN(FIND({0,1,2,3,4,5,6,7,8,9},G500&amp;1234567890)),ROW(INDIRECT("1:"&amp;LEN(G500)+1)))))</f>
        <v>0.05</v>
      </c>
    </row>
    <row r="501" spans="1:16" x14ac:dyDescent="0.2">
      <c r="A501" s="148" t="s">
        <v>193</v>
      </c>
      <c r="B501" s="5">
        <v>57</v>
      </c>
      <c r="C501" s="5">
        <v>5.4</v>
      </c>
      <c r="D501" s="5">
        <v>7</v>
      </c>
      <c r="E501" s="5" t="s">
        <v>545</v>
      </c>
      <c r="F501" s="5" t="s">
        <v>539</v>
      </c>
      <c r="G501" s="5" t="s">
        <v>546</v>
      </c>
      <c r="H501" s="5" t="s">
        <v>932</v>
      </c>
      <c r="I501" s="148" t="s">
        <v>247</v>
      </c>
      <c r="J501" s="5" t="s">
        <v>1484</v>
      </c>
      <c r="K501" s="5" t="s">
        <v>537</v>
      </c>
      <c r="M501" s="5" t="str">
        <f t="shared" si="14"/>
        <v>II</v>
      </c>
      <c r="N501" s="5">
        <f ca="1">LOOKUP(99^99,--(0&amp;MID(C501,MIN(FIND({0,1,2,3,4,5,6,7,8,9},C501&amp;1234567890)),ROW(INDIRECT("1:"&amp;LEN(C501)+1)))))</f>
        <v>5.4</v>
      </c>
      <c r="O501" s="5">
        <f t="shared" ca="1" si="15"/>
        <v>0</v>
      </c>
      <c r="P501" s="5">
        <f ca="1">LOOKUP(99^99,--(0&amp;MID(G501,MIN(FIND({0,1,2,3,4,5,6,7,8,9},G501&amp;1234567890)),ROW(INDIRECT("1:"&amp;LEN(G501)+1)))))</f>
        <v>0</v>
      </c>
    </row>
    <row r="502" spans="1:16" x14ac:dyDescent="0.2">
      <c r="A502" s="148" t="s">
        <v>241</v>
      </c>
      <c r="B502" s="5">
        <v>57</v>
      </c>
      <c r="C502" s="5">
        <v>4.2</v>
      </c>
      <c r="D502" s="5">
        <v>6</v>
      </c>
      <c r="E502" s="5" t="s">
        <v>523</v>
      </c>
      <c r="F502" s="5" t="s">
        <v>539</v>
      </c>
      <c r="G502" s="5" t="s">
        <v>546</v>
      </c>
      <c r="H502" s="5" t="s">
        <v>1485</v>
      </c>
      <c r="I502" s="148" t="s">
        <v>202</v>
      </c>
      <c r="J502" s="5" t="s">
        <v>1486</v>
      </c>
      <c r="K502" s="5" t="s">
        <v>526</v>
      </c>
      <c r="M502" s="5" t="str">
        <f t="shared" ca="1" si="14"/>
        <v>I</v>
      </c>
      <c r="N502" s="5">
        <f ca="1">LOOKUP(99^99,--(0&amp;MID(C502,MIN(FIND({0,1,2,3,4,5,6,7,8,9},C502&amp;1234567890)),ROW(INDIRECT("1:"&amp;LEN(C502)+1)))))</f>
        <v>4.2</v>
      </c>
      <c r="O502" s="5">
        <f t="shared" ca="1" si="15"/>
        <v>0</v>
      </c>
      <c r="P502" s="5">
        <f ca="1">LOOKUP(99^99,--(0&amp;MID(G502,MIN(FIND({0,1,2,3,4,5,6,7,8,9},G502&amp;1234567890)),ROW(INDIRECT("1:"&amp;LEN(G502)+1)))))</f>
        <v>0</v>
      </c>
    </row>
    <row r="503" spans="1:16" x14ac:dyDescent="0.2">
      <c r="A503" s="148" t="s">
        <v>257</v>
      </c>
      <c r="B503" s="5">
        <v>57</v>
      </c>
      <c r="C503" s="5">
        <v>10.7</v>
      </c>
      <c r="D503" s="5">
        <v>7</v>
      </c>
      <c r="E503" s="5" t="s">
        <v>523</v>
      </c>
      <c r="F503" s="5" t="s">
        <v>533</v>
      </c>
      <c r="G503" s="5" t="s">
        <v>546</v>
      </c>
      <c r="H503" s="5" t="s">
        <v>1487</v>
      </c>
      <c r="I503" s="148" t="s">
        <v>209</v>
      </c>
      <c r="J503" s="5" t="s">
        <v>1488</v>
      </c>
      <c r="K503" s="5" t="s">
        <v>569</v>
      </c>
      <c r="M503" s="5" t="str">
        <f t="shared" ca="1" si="14"/>
        <v>II</v>
      </c>
      <c r="N503" s="5">
        <f ca="1">LOOKUP(99^99,--(0&amp;MID(C503,MIN(FIND({0,1,2,3,4,5,6,7,8,9},C503&amp;1234567890)),ROW(INDIRECT("1:"&amp;LEN(C503)+1)))))</f>
        <v>10.7</v>
      </c>
      <c r="O503" s="5">
        <f t="shared" ca="1" si="15"/>
        <v>0</v>
      </c>
      <c r="P503" s="5">
        <f ca="1">LOOKUP(99^99,--(0&amp;MID(G503,MIN(FIND({0,1,2,3,4,5,6,7,8,9},G503&amp;1234567890)),ROW(INDIRECT("1:"&amp;LEN(G503)+1)))))</f>
        <v>0</v>
      </c>
    </row>
    <row r="504" spans="1:16" x14ac:dyDescent="0.2">
      <c r="A504" s="148" t="s">
        <v>296</v>
      </c>
      <c r="B504" s="5">
        <v>57</v>
      </c>
      <c r="C504" s="5">
        <v>4.4000000000000004</v>
      </c>
      <c r="D504" s="5">
        <v>6</v>
      </c>
      <c r="E504" s="5" t="s">
        <v>523</v>
      </c>
      <c r="F504" s="5" t="s">
        <v>1489</v>
      </c>
      <c r="G504" s="5">
        <v>0.05</v>
      </c>
      <c r="H504" s="5" t="s">
        <v>1243</v>
      </c>
      <c r="I504" s="148" t="s">
        <v>215</v>
      </c>
      <c r="J504" s="5" t="s">
        <v>1490</v>
      </c>
      <c r="K504" s="5" t="s">
        <v>544</v>
      </c>
      <c r="M504" s="5" t="str">
        <f t="shared" ca="1" si="14"/>
        <v>I</v>
      </c>
      <c r="N504" s="5">
        <f ca="1">LOOKUP(99^99,--(0&amp;MID(C504,MIN(FIND({0,1,2,3,4,5,6,7,8,9},C504&amp;1234567890)),ROW(INDIRECT("1:"&amp;LEN(C504)+1)))))</f>
        <v>4.4000000000000004</v>
      </c>
      <c r="O504" s="5">
        <f t="shared" ca="1" si="15"/>
        <v>0.05</v>
      </c>
      <c r="P504" s="5">
        <f ca="1">LOOKUP(99^99,--(0&amp;MID(G504,MIN(FIND({0,1,2,3,4,5,6,7,8,9},G504&amp;1234567890)),ROW(INDIRECT("1:"&amp;LEN(G504)+1)))))</f>
        <v>0.05</v>
      </c>
    </row>
    <row r="505" spans="1:16" x14ac:dyDescent="0.2">
      <c r="A505" s="148" t="s">
        <v>212</v>
      </c>
      <c r="B505" s="5">
        <v>57</v>
      </c>
      <c r="C505" s="5">
        <v>4.5999999999999996</v>
      </c>
      <c r="D505" s="5">
        <v>6</v>
      </c>
      <c r="E505" s="5" t="s">
        <v>523</v>
      </c>
      <c r="F505" s="5" t="s">
        <v>539</v>
      </c>
      <c r="G505" s="5">
        <v>0.01</v>
      </c>
      <c r="H505" s="5" t="s">
        <v>1090</v>
      </c>
      <c r="I505" s="148" t="s">
        <v>224</v>
      </c>
      <c r="J505" s="5" t="s">
        <v>1491</v>
      </c>
      <c r="K505" s="5" t="s">
        <v>726</v>
      </c>
      <c r="M505" s="5" t="str">
        <f t="shared" ca="1" si="14"/>
        <v>I</v>
      </c>
      <c r="N505" s="5">
        <f ca="1">LOOKUP(99^99,--(0&amp;MID(C505,MIN(FIND({0,1,2,3,4,5,6,7,8,9},C505&amp;1234567890)),ROW(INDIRECT("1:"&amp;LEN(C505)+1)))))</f>
        <v>4.5999999999999996</v>
      </c>
      <c r="O505" s="5">
        <f t="shared" ca="1" si="15"/>
        <v>0.01</v>
      </c>
      <c r="P505" s="5">
        <f ca="1">LOOKUP(99^99,--(0&amp;MID(G505,MIN(FIND({0,1,2,3,4,5,6,7,8,9},G505&amp;1234567890)),ROW(INDIRECT("1:"&amp;LEN(G505)+1)))))</f>
        <v>0.01</v>
      </c>
    </row>
    <row r="506" spans="1:16" x14ac:dyDescent="0.2">
      <c r="A506" s="148" t="s">
        <v>207</v>
      </c>
      <c r="B506" s="5">
        <v>57</v>
      </c>
      <c r="C506" s="5">
        <v>3.9</v>
      </c>
      <c r="D506" s="5">
        <v>6</v>
      </c>
      <c r="E506" s="5" t="s">
        <v>523</v>
      </c>
      <c r="F506" s="5" t="s">
        <v>539</v>
      </c>
      <c r="G506" s="5">
        <v>0.01</v>
      </c>
      <c r="H506" s="5" t="s">
        <v>1492</v>
      </c>
      <c r="I506" s="148" t="s">
        <v>173</v>
      </c>
      <c r="J506" s="5" t="s">
        <v>1493</v>
      </c>
      <c r="K506" s="5" t="s">
        <v>653</v>
      </c>
      <c r="M506" s="5" t="str">
        <f t="shared" ca="1" si="14"/>
        <v>I</v>
      </c>
      <c r="N506" s="5">
        <f ca="1">LOOKUP(99^99,--(0&amp;MID(C506,MIN(FIND({0,1,2,3,4,5,6,7,8,9},C506&amp;1234567890)),ROW(INDIRECT("1:"&amp;LEN(C506)+1)))))</f>
        <v>3.9</v>
      </c>
      <c r="O506" s="5">
        <f t="shared" ca="1" si="15"/>
        <v>0.01</v>
      </c>
      <c r="P506" s="5">
        <f ca="1">LOOKUP(99^99,--(0&amp;MID(G506,MIN(FIND({0,1,2,3,4,5,6,7,8,9},G506&amp;1234567890)),ROW(INDIRECT("1:"&amp;LEN(G506)+1)))))</f>
        <v>0.01</v>
      </c>
    </row>
    <row r="507" spans="1:16" x14ac:dyDescent="0.2">
      <c r="A507" s="148" t="s">
        <v>201</v>
      </c>
      <c r="B507" s="5">
        <v>57</v>
      </c>
      <c r="C507" s="5">
        <v>4.9000000000000004</v>
      </c>
      <c r="D507" s="5">
        <v>7</v>
      </c>
      <c r="E507" s="5" t="s">
        <v>523</v>
      </c>
      <c r="F507" s="5" t="s">
        <v>539</v>
      </c>
      <c r="G507" s="5" t="s">
        <v>546</v>
      </c>
      <c r="H507" s="5" t="s">
        <v>1450</v>
      </c>
      <c r="I507" s="148" t="s">
        <v>173</v>
      </c>
      <c r="J507" s="5" t="s">
        <v>1494</v>
      </c>
      <c r="K507" s="5" t="s">
        <v>537</v>
      </c>
      <c r="M507" s="5" t="str">
        <f t="shared" ca="1" si="14"/>
        <v>II</v>
      </c>
      <c r="N507" s="5">
        <f ca="1">LOOKUP(99^99,--(0&amp;MID(C507,MIN(FIND({0,1,2,3,4,5,6,7,8,9},C507&amp;1234567890)),ROW(INDIRECT("1:"&amp;LEN(C507)+1)))))</f>
        <v>4.9000000000000004</v>
      </c>
      <c r="O507" s="5">
        <f t="shared" ca="1" si="15"/>
        <v>0</v>
      </c>
      <c r="P507" s="5">
        <f ca="1">LOOKUP(99^99,--(0&amp;MID(G507,MIN(FIND({0,1,2,3,4,5,6,7,8,9},G507&amp;1234567890)),ROW(INDIRECT("1:"&amp;LEN(G507)+1)))))</f>
        <v>0</v>
      </c>
    </row>
    <row r="508" spans="1:16" x14ac:dyDescent="0.2">
      <c r="A508" s="148" t="s">
        <v>207</v>
      </c>
      <c r="B508" s="5">
        <v>57</v>
      </c>
      <c r="C508" s="5">
        <v>5.0250000000000004</v>
      </c>
      <c r="D508" s="5">
        <v>7</v>
      </c>
      <c r="E508" s="5" t="s">
        <v>523</v>
      </c>
      <c r="F508" s="5" t="s">
        <v>533</v>
      </c>
      <c r="G508" s="5" t="s">
        <v>546</v>
      </c>
      <c r="H508" s="5" t="s">
        <v>582</v>
      </c>
      <c r="I508" s="148" t="s">
        <v>173</v>
      </c>
      <c r="J508" s="5" t="s">
        <v>1495</v>
      </c>
      <c r="K508" s="5" t="s">
        <v>958</v>
      </c>
      <c r="M508" s="5" t="str">
        <f t="shared" ca="1" si="14"/>
        <v>II</v>
      </c>
      <c r="N508" s="5">
        <f ca="1">LOOKUP(99^99,--(0&amp;MID(C508,MIN(FIND({0,1,2,3,4,5,6,7,8,9},C508&amp;1234567890)),ROW(INDIRECT("1:"&amp;LEN(C508)+1)))))</f>
        <v>5.0250000000000004</v>
      </c>
      <c r="O508" s="5">
        <f t="shared" ca="1" si="15"/>
        <v>0</v>
      </c>
      <c r="P508" s="5">
        <f ca="1">LOOKUP(99^99,--(0&amp;MID(G508,MIN(FIND({0,1,2,3,4,5,6,7,8,9},G508&amp;1234567890)),ROW(INDIRECT("1:"&amp;LEN(G508)+1)))))</f>
        <v>0</v>
      </c>
    </row>
    <row r="509" spans="1:16" x14ac:dyDescent="0.2">
      <c r="A509" s="148" t="s">
        <v>174</v>
      </c>
      <c r="B509" s="5">
        <v>57</v>
      </c>
      <c r="C509" s="5">
        <v>9.1</v>
      </c>
      <c r="D509" s="5">
        <v>6</v>
      </c>
      <c r="E509" s="5" t="s">
        <v>581</v>
      </c>
      <c r="F509" s="5" t="s">
        <v>563</v>
      </c>
      <c r="G509" s="5" t="s">
        <v>522</v>
      </c>
      <c r="H509" s="5" t="s">
        <v>540</v>
      </c>
      <c r="I509" s="148" t="s">
        <v>179</v>
      </c>
      <c r="J509" s="5" t="s">
        <v>1496</v>
      </c>
      <c r="K509" s="5" t="s">
        <v>637</v>
      </c>
      <c r="M509" s="5" t="str">
        <f t="shared" si="14"/>
        <v>II</v>
      </c>
      <c r="N509" s="5">
        <f ca="1">LOOKUP(99^99,--(0&amp;MID(C509,MIN(FIND({0,1,2,3,4,5,6,7,8,9},C509&amp;1234567890)),ROW(INDIRECT("1:"&amp;LEN(C509)+1)))))</f>
        <v>9.1</v>
      </c>
      <c r="O509" s="5" t="str">
        <f t="shared" si="15"/>
        <v>No data</v>
      </c>
      <c r="P509" s="5">
        <f ca="1">LOOKUP(99^99,--(0&amp;MID(G509,MIN(FIND({0,1,2,3,4,5,6,7,8,9},G509&amp;1234567890)),ROW(INDIRECT("1:"&amp;LEN(G509)+1)))))</f>
        <v>0</v>
      </c>
    </row>
    <row r="510" spans="1:16" x14ac:dyDescent="0.2">
      <c r="A510" s="148" t="s">
        <v>215</v>
      </c>
      <c r="B510" s="5">
        <v>57</v>
      </c>
      <c r="C510" s="5">
        <v>4</v>
      </c>
      <c r="D510" s="5">
        <v>6</v>
      </c>
      <c r="E510" s="5" t="s">
        <v>523</v>
      </c>
      <c r="F510" s="5" t="s">
        <v>533</v>
      </c>
      <c r="G510" s="5" t="s">
        <v>522</v>
      </c>
      <c r="H510" s="5" t="s">
        <v>522</v>
      </c>
      <c r="I510" s="148" t="s">
        <v>224</v>
      </c>
      <c r="J510" s="5" t="s">
        <v>1497</v>
      </c>
      <c r="K510" s="5" t="s">
        <v>584</v>
      </c>
      <c r="M510" s="5" t="str">
        <f t="shared" ca="1" si="14"/>
        <v>I</v>
      </c>
      <c r="N510" s="5">
        <f ca="1">LOOKUP(99^99,--(0&amp;MID(C510,MIN(FIND({0,1,2,3,4,5,6,7,8,9},C510&amp;1234567890)),ROW(INDIRECT("1:"&amp;LEN(C510)+1)))))</f>
        <v>4</v>
      </c>
      <c r="O510" s="5" t="str">
        <f t="shared" si="15"/>
        <v>No data</v>
      </c>
      <c r="P510" s="5">
        <f ca="1">LOOKUP(99^99,--(0&amp;MID(G510,MIN(FIND({0,1,2,3,4,5,6,7,8,9},G510&amp;1234567890)),ROW(INDIRECT("1:"&amp;LEN(G510)+1)))))</f>
        <v>0</v>
      </c>
    </row>
    <row r="511" spans="1:16" x14ac:dyDescent="0.2">
      <c r="A511" s="148" t="s">
        <v>228</v>
      </c>
      <c r="B511" s="5">
        <v>57</v>
      </c>
      <c r="C511" s="5">
        <v>37</v>
      </c>
      <c r="D511" s="5" t="s">
        <v>723</v>
      </c>
      <c r="E511" s="5" t="s">
        <v>523</v>
      </c>
      <c r="F511" s="5" t="s">
        <v>1498</v>
      </c>
      <c r="G511" s="5">
        <v>0.6</v>
      </c>
      <c r="H511" s="5" t="s">
        <v>522</v>
      </c>
      <c r="I511" s="148" t="s">
        <v>218</v>
      </c>
      <c r="J511" s="5" t="s">
        <v>1499</v>
      </c>
      <c r="K511" s="5" t="s">
        <v>1500</v>
      </c>
      <c r="M511" s="5" t="str">
        <f t="shared" ca="1" si="14"/>
        <v>II</v>
      </c>
      <c r="N511" s="5">
        <f ca="1">LOOKUP(99^99,--(0&amp;MID(C511,MIN(FIND({0,1,2,3,4,5,6,7,8,9},C511&amp;1234567890)),ROW(INDIRECT("1:"&amp;LEN(C511)+1)))))</f>
        <v>37</v>
      </c>
      <c r="O511" s="5">
        <f t="shared" ca="1" si="15"/>
        <v>0.6</v>
      </c>
      <c r="P511" s="5">
        <f ca="1">LOOKUP(99^99,--(0&amp;MID(G511,MIN(FIND({0,1,2,3,4,5,6,7,8,9},G511&amp;1234567890)),ROW(INDIRECT("1:"&amp;LEN(G511)+1)))))</f>
        <v>0.6</v>
      </c>
    </row>
    <row r="512" spans="1:16" x14ac:dyDescent="0.2">
      <c r="A512" s="148" t="s">
        <v>249</v>
      </c>
      <c r="B512" s="5">
        <v>57</v>
      </c>
      <c r="C512" s="5">
        <v>6.3</v>
      </c>
      <c r="D512" s="5">
        <v>7</v>
      </c>
      <c r="E512" s="5" t="s">
        <v>523</v>
      </c>
      <c r="F512" s="5" t="s">
        <v>603</v>
      </c>
      <c r="G512" s="5">
        <v>0.5</v>
      </c>
      <c r="H512" s="5" t="s">
        <v>582</v>
      </c>
      <c r="I512" s="148" t="s">
        <v>173</v>
      </c>
      <c r="J512" s="5" t="s">
        <v>1501</v>
      </c>
      <c r="K512" s="5" t="s">
        <v>726</v>
      </c>
      <c r="M512" s="5" t="str">
        <f t="shared" ca="1" si="14"/>
        <v>II</v>
      </c>
      <c r="N512" s="5">
        <f ca="1">LOOKUP(99^99,--(0&amp;MID(C512,MIN(FIND({0,1,2,3,4,5,6,7,8,9},C512&amp;1234567890)),ROW(INDIRECT("1:"&amp;LEN(C512)+1)))))</f>
        <v>6.3</v>
      </c>
      <c r="O512" s="5">
        <f t="shared" ca="1" si="15"/>
        <v>0.5</v>
      </c>
      <c r="P512" s="5">
        <f ca="1">LOOKUP(99^99,--(0&amp;MID(G512,MIN(FIND({0,1,2,3,4,5,6,7,8,9},G512&amp;1234567890)),ROW(INDIRECT("1:"&amp;LEN(G512)+1)))))</f>
        <v>0.5</v>
      </c>
    </row>
    <row r="513" spans="1:16" x14ac:dyDescent="0.2">
      <c r="A513" s="148" t="s">
        <v>261</v>
      </c>
      <c r="B513" s="5">
        <v>57</v>
      </c>
      <c r="C513" s="5">
        <v>5.2</v>
      </c>
      <c r="D513" s="5">
        <v>7</v>
      </c>
      <c r="E513" s="5" t="s">
        <v>523</v>
      </c>
      <c r="F513" s="5" t="s">
        <v>888</v>
      </c>
      <c r="G513" s="5">
        <v>0.17</v>
      </c>
      <c r="H513" s="5" t="s">
        <v>676</v>
      </c>
      <c r="I513" s="148" t="s">
        <v>173</v>
      </c>
      <c r="J513" s="5" t="s">
        <v>1502</v>
      </c>
      <c r="K513" s="5" t="s">
        <v>590</v>
      </c>
      <c r="M513" s="5" t="str">
        <f t="shared" ca="1" si="14"/>
        <v>II</v>
      </c>
      <c r="N513" s="5">
        <f ca="1">LOOKUP(99^99,--(0&amp;MID(C513,MIN(FIND({0,1,2,3,4,5,6,7,8,9},C513&amp;1234567890)),ROW(INDIRECT("1:"&amp;LEN(C513)+1)))))</f>
        <v>5.2</v>
      </c>
      <c r="O513" s="5">
        <f t="shared" ca="1" si="15"/>
        <v>0.17</v>
      </c>
      <c r="P513" s="5">
        <f ca="1">LOOKUP(99^99,--(0&amp;MID(G513,MIN(FIND({0,1,2,3,4,5,6,7,8,9},G513&amp;1234567890)),ROW(INDIRECT("1:"&amp;LEN(G513)+1)))))</f>
        <v>0.17</v>
      </c>
    </row>
    <row r="514" spans="1:16" x14ac:dyDescent="0.2">
      <c r="A514" s="148" t="s">
        <v>262</v>
      </c>
      <c r="B514" s="5">
        <v>57</v>
      </c>
      <c r="C514" s="5">
        <v>10</v>
      </c>
      <c r="D514" s="5">
        <v>7</v>
      </c>
      <c r="E514" s="5" t="s">
        <v>607</v>
      </c>
      <c r="F514" s="5" t="s">
        <v>539</v>
      </c>
      <c r="G514" s="5">
        <v>6.6</v>
      </c>
      <c r="H514" s="5" t="s">
        <v>522</v>
      </c>
      <c r="I514" s="148" t="s">
        <v>224</v>
      </c>
      <c r="J514" s="5" t="s">
        <v>1503</v>
      </c>
      <c r="K514" s="5" t="s">
        <v>762</v>
      </c>
      <c r="M514" s="5" t="str">
        <f t="shared" ref="M514:M577" ca="1" si="16">IF(COUNTIF($E514,"*N1*")+COUNTIF($E514,"*M1*")+COUNTIF($E514,"*T4*")&gt;0,"IV",IF(COUNTIF($E514,"*T3*")&gt;0,"III",IF(COUNTIFS($E514,"*T1*",$N514,"&lt;10",$D514,"&lt;=6")+COUNTIFS($E514,"*T2a*",$N514,"&lt;10",$D514,"&lt;=6")&gt;0,"I",IF(COUNTIF($E514,"*T*")&gt;0,"II","Uncat"))))</f>
        <v>II</v>
      </c>
      <c r="N514" s="5">
        <f ca="1">LOOKUP(99^99,--(0&amp;MID(C514,MIN(FIND({0,1,2,3,4,5,6,7,8,9},C514&amp;1234567890)),ROW(INDIRECT("1:"&amp;LEN(C514)+1)))))</f>
        <v>10</v>
      </c>
      <c r="O514" s="5">
        <f t="shared" ref="O514:O577" ca="1" si="17">IF(COUNTIF(H514,"*RIP*")&gt;0,N514,IF(COUNTIF(G514,"-*")&gt;0,"No data",IF(P514=0,IF(COUNTIF(G514,"undetec*")&gt;0,0,"no data"),P514)))</f>
        <v>6.6</v>
      </c>
      <c r="P514" s="5">
        <f ca="1">LOOKUP(99^99,--(0&amp;MID(G514,MIN(FIND({0,1,2,3,4,5,6,7,8,9},G514&amp;1234567890)),ROW(INDIRECT("1:"&amp;LEN(G514)+1)))))</f>
        <v>6.6</v>
      </c>
    </row>
    <row r="515" spans="1:16" x14ac:dyDescent="0.2">
      <c r="A515" s="148" t="s">
        <v>193</v>
      </c>
      <c r="B515" s="5">
        <v>57</v>
      </c>
      <c r="C515" s="5">
        <v>3.5</v>
      </c>
      <c r="D515" s="5">
        <v>6</v>
      </c>
      <c r="E515" s="5" t="s">
        <v>523</v>
      </c>
      <c r="F515" s="5" t="s">
        <v>539</v>
      </c>
      <c r="G515" s="5" t="s">
        <v>679</v>
      </c>
      <c r="H515" s="5" t="s">
        <v>540</v>
      </c>
      <c r="I515" s="148" t="s">
        <v>181</v>
      </c>
      <c r="J515" s="5" t="s">
        <v>1504</v>
      </c>
      <c r="K515" s="5" t="s">
        <v>1209</v>
      </c>
      <c r="M515" s="5" t="str">
        <f t="shared" ca="1" si="16"/>
        <v>I</v>
      </c>
      <c r="N515" s="5">
        <f ca="1">LOOKUP(99^99,--(0&amp;MID(C515,MIN(FIND({0,1,2,3,4,5,6,7,8,9},C515&amp;1234567890)),ROW(INDIRECT("1:"&amp;LEN(C515)+1)))))</f>
        <v>3.5</v>
      </c>
      <c r="O515" s="5">
        <f t="shared" ca="1" si="17"/>
        <v>0.1</v>
      </c>
      <c r="P515" s="5">
        <f ca="1">LOOKUP(99^99,--(0&amp;MID(G515,MIN(FIND({0,1,2,3,4,5,6,7,8,9},G515&amp;1234567890)),ROW(INDIRECT("1:"&amp;LEN(G515)+1)))))</f>
        <v>0.1</v>
      </c>
    </row>
    <row r="516" spans="1:16" x14ac:dyDescent="0.2">
      <c r="A516" s="148" t="s">
        <v>297</v>
      </c>
      <c r="B516" s="5">
        <v>57</v>
      </c>
      <c r="C516" s="5">
        <v>4.8</v>
      </c>
      <c r="D516" s="5">
        <v>7</v>
      </c>
      <c r="E516" s="5" t="s">
        <v>523</v>
      </c>
      <c r="F516" s="5" t="s">
        <v>533</v>
      </c>
      <c r="G516" s="5" t="s">
        <v>522</v>
      </c>
      <c r="H516" s="5" t="s">
        <v>540</v>
      </c>
      <c r="I516" s="148" t="s">
        <v>204</v>
      </c>
      <c r="J516" s="5" t="s">
        <v>1505</v>
      </c>
      <c r="K516" s="5" t="s">
        <v>610</v>
      </c>
      <c r="M516" s="5" t="str">
        <f t="shared" ca="1" si="16"/>
        <v>II</v>
      </c>
      <c r="N516" s="5">
        <f ca="1">LOOKUP(99^99,--(0&amp;MID(C516,MIN(FIND({0,1,2,3,4,5,6,7,8,9},C516&amp;1234567890)),ROW(INDIRECT("1:"&amp;LEN(C516)+1)))))</f>
        <v>4.8</v>
      </c>
      <c r="O516" s="5" t="str">
        <f t="shared" si="17"/>
        <v>No data</v>
      </c>
      <c r="P516" s="5">
        <f ca="1">LOOKUP(99^99,--(0&amp;MID(G516,MIN(FIND({0,1,2,3,4,5,6,7,8,9},G516&amp;1234567890)),ROW(INDIRECT("1:"&amp;LEN(G516)+1)))))</f>
        <v>0</v>
      </c>
    </row>
    <row r="517" spans="1:16" x14ac:dyDescent="0.2">
      <c r="A517" s="148" t="s">
        <v>177</v>
      </c>
      <c r="B517" s="5">
        <v>57</v>
      </c>
      <c r="C517" s="5">
        <v>4.13</v>
      </c>
      <c r="D517" s="5">
        <v>7</v>
      </c>
      <c r="E517" s="5" t="s">
        <v>523</v>
      </c>
      <c r="F517" s="5" t="s">
        <v>603</v>
      </c>
      <c r="G517" s="5">
        <v>1.1000000000000001</v>
      </c>
      <c r="H517" s="5" t="s">
        <v>582</v>
      </c>
      <c r="I517" s="148" t="s">
        <v>228</v>
      </c>
      <c r="J517" s="5" t="s">
        <v>1506</v>
      </c>
      <c r="K517" s="5" t="s">
        <v>544</v>
      </c>
      <c r="M517" s="5" t="str">
        <f t="shared" ca="1" si="16"/>
        <v>II</v>
      </c>
      <c r="N517" s="5">
        <f ca="1">LOOKUP(99^99,--(0&amp;MID(C517,MIN(FIND({0,1,2,3,4,5,6,7,8,9},C517&amp;1234567890)),ROW(INDIRECT("1:"&amp;LEN(C517)+1)))))</f>
        <v>4.13</v>
      </c>
      <c r="O517" s="5">
        <f t="shared" ca="1" si="17"/>
        <v>1.1000000000000001</v>
      </c>
      <c r="P517" s="5">
        <f ca="1">LOOKUP(99^99,--(0&amp;MID(G517,MIN(FIND({0,1,2,3,4,5,6,7,8,9},G517&amp;1234567890)),ROW(INDIRECT("1:"&amp;LEN(G517)+1)))))</f>
        <v>1.1000000000000001</v>
      </c>
    </row>
    <row r="518" spans="1:16" x14ac:dyDescent="0.2">
      <c r="A518" s="148" t="s">
        <v>205</v>
      </c>
      <c r="B518" s="5">
        <v>57</v>
      </c>
      <c r="C518" s="5">
        <v>4.2</v>
      </c>
      <c r="D518" s="5">
        <v>6</v>
      </c>
      <c r="E518" s="5" t="s">
        <v>523</v>
      </c>
      <c r="F518" s="5" t="s">
        <v>539</v>
      </c>
      <c r="G518" s="5">
        <v>0.1</v>
      </c>
      <c r="H518" s="5" t="s">
        <v>1507</v>
      </c>
      <c r="I518" s="148" t="s">
        <v>215</v>
      </c>
      <c r="J518" s="5" t="s">
        <v>1508</v>
      </c>
      <c r="K518" s="5" t="s">
        <v>703</v>
      </c>
      <c r="M518" s="5" t="str">
        <f t="shared" ca="1" si="16"/>
        <v>I</v>
      </c>
      <c r="N518" s="5">
        <f ca="1">LOOKUP(99^99,--(0&amp;MID(C518,MIN(FIND({0,1,2,3,4,5,6,7,8,9},C518&amp;1234567890)),ROW(INDIRECT("1:"&amp;LEN(C518)+1)))))</f>
        <v>4.2</v>
      </c>
      <c r="O518" s="5">
        <f t="shared" ca="1" si="17"/>
        <v>0.1</v>
      </c>
      <c r="P518" s="5">
        <f ca="1">LOOKUP(99^99,--(0&amp;MID(G518,MIN(FIND({0,1,2,3,4,5,6,7,8,9},G518&amp;1234567890)),ROW(INDIRECT("1:"&amp;LEN(G518)+1)))))</f>
        <v>0.1</v>
      </c>
    </row>
    <row r="519" spans="1:16" x14ac:dyDescent="0.2">
      <c r="A519" s="148" t="s">
        <v>177</v>
      </c>
      <c r="B519" s="5">
        <v>57</v>
      </c>
      <c r="C519" s="5">
        <v>5.3</v>
      </c>
      <c r="D519" s="5">
        <v>7</v>
      </c>
      <c r="E519" s="5" t="s">
        <v>523</v>
      </c>
      <c r="F519" s="5" t="s">
        <v>533</v>
      </c>
      <c r="G519" s="5" t="s">
        <v>546</v>
      </c>
      <c r="H519" s="5" t="s">
        <v>1509</v>
      </c>
      <c r="I519" s="148" t="s">
        <v>224</v>
      </c>
      <c r="J519" s="5" t="s">
        <v>1510</v>
      </c>
      <c r="K519" s="5" t="s">
        <v>594</v>
      </c>
      <c r="M519" s="5" t="str">
        <f t="shared" ca="1" si="16"/>
        <v>II</v>
      </c>
      <c r="N519" s="5">
        <f ca="1">LOOKUP(99^99,--(0&amp;MID(C519,MIN(FIND({0,1,2,3,4,5,6,7,8,9},C519&amp;1234567890)),ROW(INDIRECT("1:"&amp;LEN(C519)+1)))))</f>
        <v>5.3</v>
      </c>
      <c r="O519" s="5">
        <f t="shared" ca="1" si="17"/>
        <v>0</v>
      </c>
      <c r="P519" s="5">
        <f ca="1">LOOKUP(99^99,--(0&amp;MID(G519,MIN(FIND({0,1,2,3,4,5,6,7,8,9},G519&amp;1234567890)),ROW(INDIRECT("1:"&amp;LEN(G519)+1)))))</f>
        <v>0</v>
      </c>
    </row>
    <row r="520" spans="1:16" x14ac:dyDescent="0.2">
      <c r="A520" s="148" t="s">
        <v>236</v>
      </c>
      <c r="B520" s="5">
        <v>57</v>
      </c>
      <c r="C520" s="5">
        <v>22.5</v>
      </c>
      <c r="D520" s="5">
        <v>10</v>
      </c>
      <c r="E520" s="5" t="s">
        <v>560</v>
      </c>
      <c r="F520" s="5" t="s">
        <v>561</v>
      </c>
      <c r="G520" s="5">
        <v>3.3</v>
      </c>
      <c r="H520" s="5" t="s">
        <v>1511</v>
      </c>
      <c r="I520" s="148" t="s">
        <v>228</v>
      </c>
      <c r="J520" s="5" t="s">
        <v>1512</v>
      </c>
      <c r="K520" s="5" t="s">
        <v>1513</v>
      </c>
      <c r="M520" s="5" t="str">
        <f t="shared" si="16"/>
        <v>IV</v>
      </c>
      <c r="N520" s="5">
        <f ca="1">LOOKUP(99^99,--(0&amp;MID(C520,MIN(FIND({0,1,2,3,4,5,6,7,8,9},C520&amp;1234567890)),ROW(INDIRECT("1:"&amp;LEN(C520)+1)))))</f>
        <v>22.5</v>
      </c>
      <c r="O520" s="5">
        <f t="shared" ca="1" si="17"/>
        <v>3.3</v>
      </c>
      <c r="P520" s="5">
        <f ca="1">LOOKUP(99^99,--(0&amp;MID(G520,MIN(FIND({0,1,2,3,4,5,6,7,8,9},G520&amp;1234567890)),ROW(INDIRECT("1:"&amp;LEN(G520)+1)))))</f>
        <v>3.3</v>
      </c>
    </row>
    <row r="521" spans="1:16" x14ac:dyDescent="0.2">
      <c r="A521" s="148" t="s">
        <v>249</v>
      </c>
      <c r="B521" s="5">
        <v>57</v>
      </c>
      <c r="C521" s="5">
        <v>5.4</v>
      </c>
      <c r="D521" s="5">
        <v>6</v>
      </c>
      <c r="E521" s="5" t="s">
        <v>523</v>
      </c>
      <c r="F521" s="5" t="s">
        <v>563</v>
      </c>
      <c r="G521" s="5">
        <v>7.2</v>
      </c>
      <c r="H521" s="5" t="s">
        <v>1514</v>
      </c>
      <c r="I521" s="148" t="s">
        <v>218</v>
      </c>
      <c r="J521" s="5" t="s">
        <v>1515</v>
      </c>
      <c r="K521" s="5" t="s">
        <v>626</v>
      </c>
      <c r="M521" s="5" t="str">
        <f t="shared" ca="1" si="16"/>
        <v>I</v>
      </c>
      <c r="N521" s="5">
        <f ca="1">LOOKUP(99^99,--(0&amp;MID(C521,MIN(FIND({0,1,2,3,4,5,6,7,8,9},C521&amp;1234567890)),ROW(INDIRECT("1:"&amp;LEN(C521)+1)))))</f>
        <v>5.4</v>
      </c>
      <c r="O521" s="5">
        <f t="shared" ca="1" si="17"/>
        <v>7.2</v>
      </c>
      <c r="P521" s="5">
        <f ca="1">LOOKUP(99^99,--(0&amp;MID(G521,MIN(FIND({0,1,2,3,4,5,6,7,8,9},G521&amp;1234567890)),ROW(INDIRECT("1:"&amp;LEN(G521)+1)))))</f>
        <v>7.2</v>
      </c>
    </row>
    <row r="522" spans="1:16" x14ac:dyDescent="0.2">
      <c r="A522" s="148" t="s">
        <v>239</v>
      </c>
      <c r="B522" s="5">
        <v>57</v>
      </c>
      <c r="C522" s="5">
        <v>15</v>
      </c>
      <c r="D522" s="5">
        <v>5</v>
      </c>
      <c r="E522" s="5" t="s">
        <v>1213</v>
      </c>
      <c r="F522" s="5" t="s">
        <v>563</v>
      </c>
      <c r="G522" s="5">
        <v>0.1</v>
      </c>
      <c r="H522" s="5" t="s">
        <v>1516</v>
      </c>
      <c r="I522" s="148" t="s">
        <v>247</v>
      </c>
      <c r="J522" s="5" t="s">
        <v>1517</v>
      </c>
      <c r="K522" s="5" t="s">
        <v>653</v>
      </c>
      <c r="M522" s="5" t="str">
        <f t="shared" ca="1" si="16"/>
        <v>II</v>
      </c>
      <c r="N522" s="5">
        <f ca="1">LOOKUP(99^99,--(0&amp;MID(C522,MIN(FIND({0,1,2,3,4,5,6,7,8,9},C522&amp;1234567890)),ROW(INDIRECT("1:"&amp;LEN(C522)+1)))))</f>
        <v>15</v>
      </c>
      <c r="O522" s="5">
        <f t="shared" ca="1" si="17"/>
        <v>0.1</v>
      </c>
      <c r="P522" s="5">
        <f ca="1">LOOKUP(99^99,--(0&amp;MID(G522,MIN(FIND({0,1,2,3,4,5,6,7,8,9},G522&amp;1234567890)),ROW(INDIRECT("1:"&amp;LEN(G522)+1)))))</f>
        <v>0.1</v>
      </c>
    </row>
    <row r="523" spans="1:16" x14ac:dyDescent="0.2">
      <c r="A523" s="148" t="s">
        <v>177</v>
      </c>
      <c r="B523" s="5">
        <v>57</v>
      </c>
      <c r="C523" s="5">
        <v>4.2</v>
      </c>
      <c r="D523" s="5">
        <v>6</v>
      </c>
      <c r="E523" s="5" t="s">
        <v>523</v>
      </c>
      <c r="F523" s="5" t="s">
        <v>533</v>
      </c>
      <c r="G523" s="5" t="s">
        <v>546</v>
      </c>
      <c r="H523" s="5" t="s">
        <v>1518</v>
      </c>
      <c r="I523" s="148" t="s">
        <v>178</v>
      </c>
      <c r="J523" s="5" t="s">
        <v>1519</v>
      </c>
      <c r="K523" s="5" t="s">
        <v>526</v>
      </c>
      <c r="M523" s="5" t="str">
        <f t="shared" ca="1" si="16"/>
        <v>I</v>
      </c>
      <c r="N523" s="5">
        <f ca="1">LOOKUP(99^99,--(0&amp;MID(C523,MIN(FIND({0,1,2,3,4,5,6,7,8,9},C523&amp;1234567890)),ROW(INDIRECT("1:"&amp;LEN(C523)+1)))))</f>
        <v>4.2</v>
      </c>
      <c r="O523" s="5">
        <f t="shared" ca="1" si="17"/>
        <v>0</v>
      </c>
      <c r="P523" s="5">
        <f ca="1">LOOKUP(99^99,--(0&amp;MID(G523,MIN(FIND({0,1,2,3,4,5,6,7,8,9},G523&amp;1234567890)),ROW(INDIRECT("1:"&amp;LEN(G523)+1)))))</f>
        <v>0</v>
      </c>
    </row>
    <row r="524" spans="1:16" x14ac:dyDescent="0.2">
      <c r="A524" s="148" t="s">
        <v>230</v>
      </c>
      <c r="B524" s="5">
        <v>57</v>
      </c>
      <c r="C524" s="5">
        <v>7.5</v>
      </c>
      <c r="D524" s="5">
        <v>6</v>
      </c>
      <c r="E524" s="5" t="s">
        <v>523</v>
      </c>
      <c r="F524" s="5" t="s">
        <v>563</v>
      </c>
      <c r="G524" s="5" t="s">
        <v>527</v>
      </c>
      <c r="H524" s="5" t="s">
        <v>1520</v>
      </c>
      <c r="I524" s="148" t="s">
        <v>262</v>
      </c>
      <c r="J524" s="5" t="s">
        <v>1521</v>
      </c>
      <c r="K524" s="5" t="s">
        <v>1522</v>
      </c>
      <c r="M524" s="5" t="str">
        <f t="shared" ca="1" si="16"/>
        <v>I</v>
      </c>
      <c r="N524" s="5">
        <f ca="1">LOOKUP(99^99,--(0&amp;MID(C524,MIN(FIND({0,1,2,3,4,5,6,7,8,9},C524&amp;1234567890)),ROW(INDIRECT("1:"&amp;LEN(C524)+1)))))</f>
        <v>7.5</v>
      </c>
      <c r="O524" s="5" t="str">
        <f t="shared" ca="1" si="17"/>
        <v>no data</v>
      </c>
      <c r="P524" s="5">
        <f ca="1">LOOKUP(99^99,--(0&amp;MID(G524,MIN(FIND({0,1,2,3,4,5,6,7,8,9},G524&amp;1234567890)),ROW(INDIRECT("1:"&amp;LEN(G524)+1)))))</f>
        <v>0</v>
      </c>
    </row>
    <row r="525" spans="1:16" x14ac:dyDescent="0.2">
      <c r="A525" s="148" t="s">
        <v>280</v>
      </c>
      <c r="B525" s="5">
        <v>57</v>
      </c>
      <c r="C525" s="5">
        <v>0.1</v>
      </c>
      <c r="D525" s="5">
        <v>6</v>
      </c>
      <c r="E525" s="5" t="s">
        <v>607</v>
      </c>
      <c r="F525" s="5" t="s">
        <v>539</v>
      </c>
      <c r="G525" s="5" t="s">
        <v>546</v>
      </c>
      <c r="H525" s="5" t="s">
        <v>1523</v>
      </c>
      <c r="I525" s="148" t="s">
        <v>178</v>
      </c>
      <c r="J525" s="5" t="s">
        <v>1524</v>
      </c>
      <c r="K525" s="5" t="s">
        <v>697</v>
      </c>
      <c r="M525" s="5" t="str">
        <f t="shared" ca="1" si="16"/>
        <v>I</v>
      </c>
      <c r="N525" s="5">
        <f ca="1">LOOKUP(99^99,--(0&amp;MID(C525,MIN(FIND({0,1,2,3,4,5,6,7,8,9},C525&amp;1234567890)),ROW(INDIRECT("1:"&amp;LEN(C525)+1)))))</f>
        <v>0.1</v>
      </c>
      <c r="O525" s="5">
        <f t="shared" ca="1" si="17"/>
        <v>0</v>
      </c>
      <c r="P525" s="5">
        <f ca="1">LOOKUP(99^99,--(0&amp;MID(G525,MIN(FIND({0,1,2,3,4,5,6,7,8,9},G525&amp;1234567890)),ROW(INDIRECT("1:"&amp;LEN(G525)+1)))))</f>
        <v>0</v>
      </c>
    </row>
    <row r="526" spans="1:16" x14ac:dyDescent="0.2">
      <c r="A526" s="148" t="s">
        <v>220</v>
      </c>
      <c r="B526" s="5">
        <v>57</v>
      </c>
      <c r="C526" s="5">
        <v>7.54</v>
      </c>
      <c r="D526" s="5">
        <v>6</v>
      </c>
      <c r="E526" s="5" t="s">
        <v>523</v>
      </c>
      <c r="F526" s="5" t="s">
        <v>687</v>
      </c>
      <c r="G526" s="5">
        <v>0.27</v>
      </c>
      <c r="H526" s="5" t="s">
        <v>1525</v>
      </c>
      <c r="I526" s="148" t="s">
        <v>224</v>
      </c>
      <c r="J526" s="5" t="s">
        <v>1526</v>
      </c>
      <c r="K526" s="5" t="s">
        <v>572</v>
      </c>
      <c r="M526" s="5" t="str">
        <f t="shared" ca="1" si="16"/>
        <v>I</v>
      </c>
      <c r="N526" s="5">
        <f ca="1">LOOKUP(99^99,--(0&amp;MID(C526,MIN(FIND({0,1,2,3,4,5,6,7,8,9},C526&amp;1234567890)),ROW(INDIRECT("1:"&amp;LEN(C526)+1)))))</f>
        <v>7.54</v>
      </c>
      <c r="O526" s="5">
        <f t="shared" ca="1" si="17"/>
        <v>0.27</v>
      </c>
      <c r="P526" s="5">
        <f ca="1">LOOKUP(99^99,--(0&amp;MID(G526,MIN(FIND({0,1,2,3,4,5,6,7,8,9},G526&amp;1234567890)),ROW(INDIRECT("1:"&amp;LEN(G526)+1)))))</f>
        <v>0.27</v>
      </c>
    </row>
    <row r="527" spans="1:16" x14ac:dyDescent="0.2">
      <c r="A527" s="148" t="s">
        <v>241</v>
      </c>
      <c r="B527" s="5">
        <v>57</v>
      </c>
      <c r="C527" s="5">
        <v>2.5</v>
      </c>
      <c r="D527" s="5">
        <v>6</v>
      </c>
      <c r="E527" s="5" t="s">
        <v>523</v>
      </c>
      <c r="F527" s="5" t="s">
        <v>539</v>
      </c>
      <c r="G527" s="5" t="s">
        <v>527</v>
      </c>
      <c r="H527" s="5" t="s">
        <v>540</v>
      </c>
      <c r="I527" s="148" t="s">
        <v>182</v>
      </c>
      <c r="J527" s="5" t="s">
        <v>1527</v>
      </c>
      <c r="K527" s="5" t="s">
        <v>1164</v>
      </c>
      <c r="M527" s="5" t="str">
        <f t="shared" ca="1" si="16"/>
        <v>I</v>
      </c>
      <c r="N527" s="5">
        <f ca="1">LOOKUP(99^99,--(0&amp;MID(C527,MIN(FIND({0,1,2,3,4,5,6,7,8,9},C527&amp;1234567890)),ROW(INDIRECT("1:"&amp;LEN(C527)+1)))))</f>
        <v>2.5</v>
      </c>
      <c r="O527" s="5" t="str">
        <f t="shared" ca="1" si="17"/>
        <v>no data</v>
      </c>
      <c r="P527" s="5">
        <f ca="1">LOOKUP(99^99,--(0&amp;MID(G527,MIN(FIND({0,1,2,3,4,5,6,7,8,9},G527&amp;1234567890)),ROW(INDIRECT("1:"&amp;LEN(G527)+1)))))</f>
        <v>0</v>
      </c>
    </row>
    <row r="528" spans="1:16" x14ac:dyDescent="0.2">
      <c r="A528" s="148" t="s">
        <v>241</v>
      </c>
      <c r="B528" s="5">
        <v>57</v>
      </c>
      <c r="C528" s="5">
        <v>6.8</v>
      </c>
      <c r="D528" s="5">
        <v>6</v>
      </c>
      <c r="E528" s="5" t="s">
        <v>523</v>
      </c>
      <c r="F528" s="5" t="s">
        <v>539</v>
      </c>
      <c r="G528" s="5" t="s">
        <v>546</v>
      </c>
      <c r="H528" s="5" t="s">
        <v>554</v>
      </c>
      <c r="I528" s="148" t="s">
        <v>224</v>
      </c>
      <c r="J528" s="5" t="s">
        <v>1528</v>
      </c>
      <c r="K528" s="5" t="s">
        <v>549</v>
      </c>
      <c r="M528" s="5" t="str">
        <f t="shared" ca="1" si="16"/>
        <v>I</v>
      </c>
      <c r="N528" s="5">
        <f ca="1">LOOKUP(99^99,--(0&amp;MID(C528,MIN(FIND({0,1,2,3,4,5,6,7,8,9},C528&amp;1234567890)),ROW(INDIRECT("1:"&amp;LEN(C528)+1)))))</f>
        <v>6.8</v>
      </c>
      <c r="O528" s="5">
        <f t="shared" ca="1" si="17"/>
        <v>0</v>
      </c>
      <c r="P528" s="5">
        <f ca="1">LOOKUP(99^99,--(0&amp;MID(G528,MIN(FIND({0,1,2,3,4,5,6,7,8,9},G528&amp;1234567890)),ROW(INDIRECT("1:"&amp;LEN(G528)+1)))))</f>
        <v>0</v>
      </c>
    </row>
    <row r="529" spans="1:16" x14ac:dyDescent="0.2">
      <c r="A529" s="148" t="s">
        <v>230</v>
      </c>
      <c r="B529" s="5">
        <v>57</v>
      </c>
      <c r="C529" s="5">
        <v>3.9</v>
      </c>
      <c r="D529" s="5">
        <v>7</v>
      </c>
      <c r="E529" s="5" t="s">
        <v>523</v>
      </c>
      <c r="F529" s="5" t="s">
        <v>539</v>
      </c>
      <c r="G529" s="5" t="s">
        <v>546</v>
      </c>
      <c r="H529" s="5" t="s">
        <v>1529</v>
      </c>
      <c r="I529" s="148" t="s">
        <v>173</v>
      </c>
      <c r="J529" s="5" t="s">
        <v>1530</v>
      </c>
      <c r="K529" s="5" t="s">
        <v>634</v>
      </c>
      <c r="M529" s="5" t="str">
        <f t="shared" ca="1" si="16"/>
        <v>II</v>
      </c>
      <c r="N529" s="5">
        <f ca="1">LOOKUP(99^99,--(0&amp;MID(C529,MIN(FIND({0,1,2,3,4,5,6,7,8,9},C529&amp;1234567890)),ROW(INDIRECT("1:"&amp;LEN(C529)+1)))))</f>
        <v>3.9</v>
      </c>
      <c r="O529" s="5">
        <f t="shared" ca="1" si="17"/>
        <v>0</v>
      </c>
      <c r="P529" s="5">
        <f ca="1">LOOKUP(99^99,--(0&amp;MID(G529,MIN(FIND({0,1,2,3,4,5,6,7,8,9},G529&amp;1234567890)),ROW(INDIRECT("1:"&amp;LEN(G529)+1)))))</f>
        <v>0</v>
      </c>
    </row>
    <row r="530" spans="1:16" x14ac:dyDescent="0.2">
      <c r="A530" s="148" t="s">
        <v>172</v>
      </c>
      <c r="B530" s="5">
        <v>58</v>
      </c>
      <c r="C530" s="5">
        <v>98</v>
      </c>
      <c r="D530" s="5">
        <v>8</v>
      </c>
      <c r="E530" s="5" t="s">
        <v>560</v>
      </c>
      <c r="F530" s="5" t="s">
        <v>561</v>
      </c>
      <c r="G530" s="5">
        <v>47</v>
      </c>
      <c r="H530" s="5" t="s">
        <v>1531</v>
      </c>
      <c r="I530" s="148" t="s">
        <v>247</v>
      </c>
      <c r="J530" s="5" t="s">
        <v>1532</v>
      </c>
      <c r="K530" s="5" t="s">
        <v>526</v>
      </c>
      <c r="M530" s="5" t="str">
        <f t="shared" si="16"/>
        <v>IV</v>
      </c>
      <c r="N530" s="5">
        <f ca="1">LOOKUP(99^99,--(0&amp;MID(C530,MIN(FIND({0,1,2,3,4,5,6,7,8,9},C530&amp;1234567890)),ROW(INDIRECT("1:"&amp;LEN(C530)+1)))))</f>
        <v>98</v>
      </c>
      <c r="O530" s="5">
        <f t="shared" ca="1" si="17"/>
        <v>47</v>
      </c>
      <c r="P530" s="5">
        <f ca="1">LOOKUP(99^99,--(0&amp;MID(G530,MIN(FIND({0,1,2,3,4,5,6,7,8,9},G530&amp;1234567890)),ROW(INDIRECT("1:"&amp;LEN(G530)+1)))))</f>
        <v>47</v>
      </c>
    </row>
    <row r="531" spans="1:16" x14ac:dyDescent="0.2">
      <c r="A531" s="148" t="s">
        <v>193</v>
      </c>
      <c r="B531" s="5">
        <v>58</v>
      </c>
      <c r="C531" s="5">
        <v>3.8</v>
      </c>
      <c r="D531" s="5">
        <v>7</v>
      </c>
      <c r="E531" s="5" t="s">
        <v>523</v>
      </c>
      <c r="F531" s="5" t="s">
        <v>539</v>
      </c>
      <c r="G531" s="5" t="s">
        <v>546</v>
      </c>
      <c r="H531" s="5" t="s">
        <v>567</v>
      </c>
      <c r="I531" s="148" t="s">
        <v>247</v>
      </c>
      <c r="J531" s="5" t="s">
        <v>1533</v>
      </c>
      <c r="K531" s="5" t="s">
        <v>762</v>
      </c>
      <c r="M531" s="5" t="str">
        <f t="shared" ca="1" si="16"/>
        <v>II</v>
      </c>
      <c r="N531" s="5">
        <f ca="1">LOOKUP(99^99,--(0&amp;MID(C531,MIN(FIND({0,1,2,3,4,5,6,7,8,9},C531&amp;1234567890)),ROW(INDIRECT("1:"&amp;LEN(C531)+1)))))</f>
        <v>3.8</v>
      </c>
      <c r="O531" s="5">
        <f t="shared" ca="1" si="17"/>
        <v>0</v>
      </c>
      <c r="P531" s="5">
        <f ca="1">LOOKUP(99^99,--(0&amp;MID(G531,MIN(FIND({0,1,2,3,4,5,6,7,8,9},G531&amp;1234567890)),ROW(INDIRECT("1:"&amp;LEN(G531)+1)))))</f>
        <v>0</v>
      </c>
    </row>
    <row r="532" spans="1:16" x14ac:dyDescent="0.2">
      <c r="A532" s="148" t="s">
        <v>184</v>
      </c>
      <c r="B532" s="5">
        <v>58</v>
      </c>
      <c r="C532" s="5">
        <v>4.49</v>
      </c>
      <c r="D532" s="5">
        <v>6</v>
      </c>
      <c r="E532" s="5" t="s">
        <v>523</v>
      </c>
      <c r="F532" s="5" t="s">
        <v>539</v>
      </c>
      <c r="G532" s="5" t="s">
        <v>546</v>
      </c>
      <c r="H532" s="5" t="s">
        <v>1534</v>
      </c>
      <c r="I532" s="148" t="s">
        <v>209</v>
      </c>
      <c r="J532" s="5" t="s">
        <v>1535</v>
      </c>
      <c r="K532" s="5" t="s">
        <v>925</v>
      </c>
      <c r="M532" s="5" t="str">
        <f t="shared" ca="1" si="16"/>
        <v>I</v>
      </c>
      <c r="N532" s="5">
        <f ca="1">LOOKUP(99^99,--(0&amp;MID(C532,MIN(FIND({0,1,2,3,4,5,6,7,8,9},C532&amp;1234567890)),ROW(INDIRECT("1:"&amp;LEN(C532)+1)))))</f>
        <v>4.49</v>
      </c>
      <c r="O532" s="5">
        <f t="shared" ca="1" si="17"/>
        <v>0</v>
      </c>
      <c r="P532" s="5">
        <f ca="1">LOOKUP(99^99,--(0&amp;MID(G532,MIN(FIND({0,1,2,3,4,5,6,7,8,9},G532&amp;1234567890)),ROW(INDIRECT("1:"&amp;LEN(G532)+1)))))</f>
        <v>0</v>
      </c>
    </row>
    <row r="533" spans="1:16" x14ac:dyDescent="0.2">
      <c r="A533" s="148" t="s">
        <v>239</v>
      </c>
      <c r="B533" s="5">
        <v>58</v>
      </c>
      <c r="C533" s="5">
        <v>5.0999999999999996</v>
      </c>
      <c r="D533" s="5">
        <v>6</v>
      </c>
      <c r="E533" s="5" t="s">
        <v>523</v>
      </c>
      <c r="F533" s="5" t="s">
        <v>603</v>
      </c>
      <c r="G533" s="5">
        <v>0.31</v>
      </c>
      <c r="H533" s="5" t="s">
        <v>1536</v>
      </c>
      <c r="I533" s="148" t="s">
        <v>224</v>
      </c>
      <c r="J533" s="5" t="s">
        <v>1537</v>
      </c>
      <c r="K533" s="5" t="s">
        <v>590</v>
      </c>
      <c r="M533" s="5" t="str">
        <f t="shared" ca="1" si="16"/>
        <v>I</v>
      </c>
      <c r="N533" s="5">
        <f ca="1">LOOKUP(99^99,--(0&amp;MID(C533,MIN(FIND({0,1,2,3,4,5,6,7,8,9},C533&amp;1234567890)),ROW(INDIRECT("1:"&amp;LEN(C533)+1)))))</f>
        <v>5.0999999999999996</v>
      </c>
      <c r="O533" s="5">
        <f t="shared" ca="1" si="17"/>
        <v>0.31</v>
      </c>
      <c r="P533" s="5">
        <f ca="1">LOOKUP(99^99,--(0&amp;MID(G533,MIN(FIND({0,1,2,3,4,5,6,7,8,9},G533&amp;1234567890)),ROW(INDIRECT("1:"&amp;LEN(G533)+1)))))</f>
        <v>0.31</v>
      </c>
    </row>
    <row r="534" spans="1:16" x14ac:dyDescent="0.2">
      <c r="A534" s="148" t="s">
        <v>195</v>
      </c>
      <c r="B534" s="5">
        <v>58</v>
      </c>
      <c r="C534" s="5">
        <v>5.4</v>
      </c>
      <c r="D534" s="5">
        <v>7</v>
      </c>
      <c r="E534" s="5" t="s">
        <v>523</v>
      </c>
      <c r="F534" s="5" t="s">
        <v>539</v>
      </c>
      <c r="G534" s="5">
        <v>8.0000000000000002E-3</v>
      </c>
      <c r="H534" s="5" t="s">
        <v>1538</v>
      </c>
      <c r="I534" s="148" t="s">
        <v>248</v>
      </c>
      <c r="J534" s="5" t="s">
        <v>1539</v>
      </c>
      <c r="K534" s="5" t="s">
        <v>822</v>
      </c>
      <c r="M534" s="5" t="str">
        <f t="shared" ca="1" si="16"/>
        <v>II</v>
      </c>
      <c r="N534" s="5">
        <f ca="1">LOOKUP(99^99,--(0&amp;MID(C534,MIN(FIND({0,1,2,3,4,5,6,7,8,9},C534&amp;1234567890)),ROW(INDIRECT("1:"&amp;LEN(C534)+1)))))</f>
        <v>5.4</v>
      </c>
      <c r="O534" s="5">
        <f t="shared" ca="1" si="17"/>
        <v>8.0000000000000002E-3</v>
      </c>
      <c r="P534" s="5">
        <f ca="1">LOOKUP(99^99,--(0&amp;MID(G534,MIN(FIND({0,1,2,3,4,5,6,7,8,9},G534&amp;1234567890)),ROW(INDIRECT("1:"&amp;LEN(G534)+1)))))</f>
        <v>8.0000000000000002E-3</v>
      </c>
    </row>
    <row r="535" spans="1:16" x14ac:dyDescent="0.2">
      <c r="A535" s="148" t="s">
        <v>298</v>
      </c>
      <c r="B535" s="5">
        <v>58</v>
      </c>
      <c r="C535" s="5">
        <v>78</v>
      </c>
      <c r="D535" s="5">
        <v>6</v>
      </c>
      <c r="E535" s="5" t="s">
        <v>754</v>
      </c>
      <c r="F535" s="5" t="s">
        <v>719</v>
      </c>
      <c r="G535" s="5">
        <v>0.02</v>
      </c>
      <c r="H535" s="5" t="s">
        <v>1410</v>
      </c>
      <c r="I535" s="148" t="s">
        <v>215</v>
      </c>
      <c r="J535" s="5" t="s">
        <v>1540</v>
      </c>
      <c r="K535" s="5" t="s">
        <v>610</v>
      </c>
      <c r="M535" s="5" t="str">
        <f t="shared" si="16"/>
        <v>III</v>
      </c>
      <c r="N535" s="5">
        <f ca="1">LOOKUP(99^99,--(0&amp;MID(C535,MIN(FIND({0,1,2,3,4,5,6,7,8,9},C535&amp;1234567890)),ROW(INDIRECT("1:"&amp;LEN(C535)+1)))))</f>
        <v>78</v>
      </c>
      <c r="O535" s="5">
        <f t="shared" ca="1" si="17"/>
        <v>0.02</v>
      </c>
      <c r="P535" s="5">
        <f ca="1">LOOKUP(99^99,--(0&amp;MID(G535,MIN(FIND({0,1,2,3,4,5,6,7,8,9},G535&amp;1234567890)),ROW(INDIRECT("1:"&amp;LEN(G535)+1)))))</f>
        <v>0.02</v>
      </c>
    </row>
    <row r="536" spans="1:16" x14ac:dyDescent="0.2">
      <c r="A536" s="148" t="s">
        <v>299</v>
      </c>
      <c r="B536" s="5">
        <v>58</v>
      </c>
      <c r="C536" s="5">
        <v>20</v>
      </c>
      <c r="D536" s="5">
        <v>5</v>
      </c>
      <c r="E536" s="5" t="s">
        <v>686</v>
      </c>
      <c r="F536" s="5" t="s">
        <v>563</v>
      </c>
      <c r="G536" s="5" t="s">
        <v>522</v>
      </c>
      <c r="H536" s="5" t="s">
        <v>540</v>
      </c>
      <c r="I536" s="148" t="s">
        <v>204</v>
      </c>
      <c r="J536" s="5" t="s">
        <v>1541</v>
      </c>
      <c r="K536" s="5" t="s">
        <v>594</v>
      </c>
      <c r="M536" s="5" t="str">
        <f t="shared" si="16"/>
        <v>II</v>
      </c>
      <c r="N536" s="5">
        <f ca="1">LOOKUP(99^99,--(0&amp;MID(C536,MIN(FIND({0,1,2,3,4,5,6,7,8,9},C536&amp;1234567890)),ROW(INDIRECT("1:"&amp;LEN(C536)+1)))))</f>
        <v>20</v>
      </c>
      <c r="O536" s="5" t="str">
        <f t="shared" si="17"/>
        <v>No data</v>
      </c>
      <c r="P536" s="5">
        <f ca="1">LOOKUP(99^99,--(0&amp;MID(G536,MIN(FIND({0,1,2,3,4,5,6,7,8,9},G536&amp;1234567890)),ROW(INDIRECT("1:"&amp;LEN(G536)+1)))))</f>
        <v>0</v>
      </c>
    </row>
    <row r="537" spans="1:16" x14ac:dyDescent="0.2">
      <c r="A537" s="148" t="s">
        <v>230</v>
      </c>
      <c r="B537" s="5">
        <v>58</v>
      </c>
      <c r="C537" s="5">
        <v>4.5</v>
      </c>
      <c r="D537" s="5">
        <v>6</v>
      </c>
      <c r="E537" s="5" t="s">
        <v>523</v>
      </c>
      <c r="F537" s="5" t="s">
        <v>539</v>
      </c>
      <c r="G537" s="5" t="s">
        <v>546</v>
      </c>
      <c r="H537" s="5" t="s">
        <v>777</v>
      </c>
      <c r="I537" s="148" t="s">
        <v>224</v>
      </c>
      <c r="J537" s="5" t="s">
        <v>1542</v>
      </c>
      <c r="K537" s="5" t="s">
        <v>594</v>
      </c>
      <c r="M537" s="5" t="str">
        <f t="shared" ca="1" si="16"/>
        <v>I</v>
      </c>
      <c r="N537" s="5">
        <f ca="1">LOOKUP(99^99,--(0&amp;MID(C537,MIN(FIND({0,1,2,3,4,5,6,7,8,9},C537&amp;1234567890)),ROW(INDIRECT("1:"&amp;LEN(C537)+1)))))</f>
        <v>4.5</v>
      </c>
      <c r="O537" s="5">
        <f t="shared" ca="1" si="17"/>
        <v>0</v>
      </c>
      <c r="P537" s="5">
        <f ca="1">LOOKUP(99^99,--(0&amp;MID(G537,MIN(FIND({0,1,2,3,4,5,6,7,8,9},G537&amp;1234567890)),ROW(INDIRECT("1:"&amp;LEN(G537)+1)))))</f>
        <v>0</v>
      </c>
    </row>
    <row r="538" spans="1:16" x14ac:dyDescent="0.2">
      <c r="A538" s="148" t="s">
        <v>207</v>
      </c>
      <c r="B538" s="5">
        <v>58</v>
      </c>
      <c r="C538" s="5">
        <v>0.5</v>
      </c>
      <c r="D538" s="5">
        <v>6</v>
      </c>
      <c r="E538" s="5" t="s">
        <v>523</v>
      </c>
      <c r="F538" s="5" t="s">
        <v>539</v>
      </c>
      <c r="G538" s="5" t="s">
        <v>522</v>
      </c>
      <c r="H538" s="5" t="s">
        <v>540</v>
      </c>
      <c r="I538" s="148" t="s">
        <v>177</v>
      </c>
      <c r="J538" s="5" t="s">
        <v>1543</v>
      </c>
      <c r="K538" s="5" t="s">
        <v>574</v>
      </c>
      <c r="M538" s="5" t="str">
        <f t="shared" ca="1" si="16"/>
        <v>I</v>
      </c>
      <c r="N538" s="5">
        <f ca="1">LOOKUP(99^99,--(0&amp;MID(C538,MIN(FIND({0,1,2,3,4,5,6,7,8,9},C538&amp;1234567890)),ROW(INDIRECT("1:"&amp;LEN(C538)+1)))))</f>
        <v>0.5</v>
      </c>
      <c r="O538" s="5" t="str">
        <f t="shared" si="17"/>
        <v>No data</v>
      </c>
      <c r="P538" s="5">
        <f ca="1">LOOKUP(99^99,--(0&amp;MID(G538,MIN(FIND({0,1,2,3,4,5,6,7,8,9},G538&amp;1234567890)),ROW(INDIRECT("1:"&amp;LEN(G538)+1)))))</f>
        <v>0</v>
      </c>
    </row>
    <row r="539" spans="1:16" x14ac:dyDescent="0.2">
      <c r="A539" s="148" t="s">
        <v>175</v>
      </c>
      <c r="B539" s="5">
        <v>58</v>
      </c>
      <c r="C539" s="5">
        <v>18</v>
      </c>
      <c r="D539" s="5">
        <v>8</v>
      </c>
      <c r="E539" s="5" t="s">
        <v>523</v>
      </c>
      <c r="F539" s="5" t="s">
        <v>719</v>
      </c>
      <c r="G539" s="5">
        <v>1.5</v>
      </c>
      <c r="H539" s="5" t="s">
        <v>1544</v>
      </c>
      <c r="I539" s="148" t="s">
        <v>317</v>
      </c>
      <c r="J539" s="5" t="s">
        <v>1545</v>
      </c>
      <c r="K539" s="5" t="s">
        <v>853</v>
      </c>
      <c r="M539" s="5" t="str">
        <f t="shared" ca="1" si="16"/>
        <v>II</v>
      </c>
      <c r="N539" s="5">
        <f ca="1">LOOKUP(99^99,--(0&amp;MID(C539,MIN(FIND({0,1,2,3,4,5,6,7,8,9},C539&amp;1234567890)),ROW(INDIRECT("1:"&amp;LEN(C539)+1)))))</f>
        <v>18</v>
      </c>
      <c r="O539" s="5">
        <f t="shared" ca="1" si="17"/>
        <v>1.5</v>
      </c>
      <c r="P539" s="5">
        <f ca="1">LOOKUP(99^99,--(0&amp;MID(G539,MIN(FIND({0,1,2,3,4,5,6,7,8,9},G539&amp;1234567890)),ROW(INDIRECT("1:"&amp;LEN(G539)+1)))))</f>
        <v>1.5</v>
      </c>
    </row>
    <row r="540" spans="1:16" x14ac:dyDescent="0.2">
      <c r="A540" s="148" t="s">
        <v>236</v>
      </c>
      <c r="B540" s="5">
        <v>58</v>
      </c>
      <c r="C540" s="5">
        <v>6.1</v>
      </c>
      <c r="D540" s="5">
        <v>6</v>
      </c>
      <c r="E540" s="5" t="s">
        <v>523</v>
      </c>
      <c r="F540" s="5" t="s">
        <v>563</v>
      </c>
      <c r="G540" s="5">
        <v>2.4</v>
      </c>
      <c r="H540" s="5" t="s">
        <v>1546</v>
      </c>
      <c r="I540" s="148" t="s">
        <v>173</v>
      </c>
      <c r="J540" s="5" t="s">
        <v>1547</v>
      </c>
      <c r="K540" s="5" t="s">
        <v>980</v>
      </c>
      <c r="M540" s="5" t="str">
        <f t="shared" ca="1" si="16"/>
        <v>I</v>
      </c>
      <c r="N540" s="5">
        <f ca="1">LOOKUP(99^99,--(0&amp;MID(C540,MIN(FIND({0,1,2,3,4,5,6,7,8,9},C540&amp;1234567890)),ROW(INDIRECT("1:"&amp;LEN(C540)+1)))))</f>
        <v>6.1</v>
      </c>
      <c r="O540" s="5">
        <f t="shared" ca="1" si="17"/>
        <v>2.4</v>
      </c>
      <c r="P540" s="5">
        <f ca="1">LOOKUP(99^99,--(0&amp;MID(G540,MIN(FIND({0,1,2,3,4,5,6,7,8,9},G540&amp;1234567890)),ROW(INDIRECT("1:"&amp;LEN(G540)+1)))))</f>
        <v>2.4</v>
      </c>
    </row>
    <row r="541" spans="1:16" x14ac:dyDescent="0.2">
      <c r="A541" s="148" t="s">
        <v>223</v>
      </c>
      <c r="B541" s="5">
        <v>58</v>
      </c>
      <c r="C541" s="5">
        <v>7.3</v>
      </c>
      <c r="D541" s="5">
        <v>7</v>
      </c>
      <c r="E541" s="5" t="s">
        <v>523</v>
      </c>
      <c r="F541" s="5" t="s">
        <v>539</v>
      </c>
      <c r="G541" s="5" t="s">
        <v>1548</v>
      </c>
      <c r="H541" s="5" t="s">
        <v>582</v>
      </c>
      <c r="I541" s="148" t="s">
        <v>209</v>
      </c>
      <c r="J541" s="5" t="s">
        <v>1549</v>
      </c>
      <c r="K541" s="5" t="s">
        <v>735</v>
      </c>
      <c r="M541" s="5" t="str">
        <f t="shared" ca="1" si="16"/>
        <v>II</v>
      </c>
      <c r="N541" s="5">
        <f ca="1">LOOKUP(99^99,--(0&amp;MID(C541,MIN(FIND({0,1,2,3,4,5,6,7,8,9},C541&amp;1234567890)),ROW(INDIRECT("1:"&amp;LEN(C541)+1)))))</f>
        <v>7.3</v>
      </c>
      <c r="O541" s="5" t="str">
        <f t="shared" ca="1" si="17"/>
        <v>no data</v>
      </c>
      <c r="P541" s="5">
        <f ca="1">LOOKUP(99^99,--(0&amp;MID(G541,MIN(FIND({0,1,2,3,4,5,6,7,8,9},G541&amp;1234567890)),ROW(INDIRECT("1:"&amp;LEN(G541)+1)))))</f>
        <v>0</v>
      </c>
    </row>
    <row r="542" spans="1:16" x14ac:dyDescent="0.2">
      <c r="A542" s="148" t="s">
        <v>262</v>
      </c>
      <c r="B542" s="5">
        <v>58</v>
      </c>
      <c r="C542" s="5">
        <v>7.9</v>
      </c>
      <c r="D542" s="5">
        <v>9</v>
      </c>
      <c r="E542" s="5" t="s">
        <v>523</v>
      </c>
      <c r="F542" s="5" t="s">
        <v>1550</v>
      </c>
      <c r="G542" s="5" t="s">
        <v>546</v>
      </c>
      <c r="H542" s="5" t="s">
        <v>582</v>
      </c>
      <c r="I542" s="148" t="s">
        <v>247</v>
      </c>
      <c r="J542" s="5" t="s">
        <v>1551</v>
      </c>
      <c r="K542" s="5" t="s">
        <v>542</v>
      </c>
      <c r="M542" s="5" t="str">
        <f t="shared" ca="1" si="16"/>
        <v>II</v>
      </c>
      <c r="N542" s="5">
        <f ca="1">LOOKUP(99^99,--(0&amp;MID(C542,MIN(FIND({0,1,2,3,4,5,6,7,8,9},C542&amp;1234567890)),ROW(INDIRECT("1:"&amp;LEN(C542)+1)))))</f>
        <v>7.9</v>
      </c>
      <c r="O542" s="5">
        <f t="shared" ca="1" si="17"/>
        <v>0</v>
      </c>
      <c r="P542" s="5">
        <f ca="1">LOOKUP(99^99,--(0&amp;MID(G542,MIN(FIND({0,1,2,3,4,5,6,7,8,9},G542&amp;1234567890)),ROW(INDIRECT("1:"&amp;LEN(G542)+1)))))</f>
        <v>0</v>
      </c>
    </row>
    <row r="543" spans="1:16" x14ac:dyDescent="0.2">
      <c r="A543" s="148" t="s">
        <v>282</v>
      </c>
      <c r="B543" s="5">
        <v>58</v>
      </c>
      <c r="C543" s="5">
        <v>7.26</v>
      </c>
      <c r="D543" s="5">
        <v>6</v>
      </c>
      <c r="E543" s="5" t="s">
        <v>523</v>
      </c>
      <c r="F543" s="5" t="s">
        <v>539</v>
      </c>
      <c r="G543" s="5" t="s">
        <v>546</v>
      </c>
      <c r="H543" s="5" t="s">
        <v>1552</v>
      </c>
      <c r="I543" s="148" t="s">
        <v>178</v>
      </c>
      <c r="J543" s="5" t="s">
        <v>1553</v>
      </c>
      <c r="K543" s="5" t="s">
        <v>537</v>
      </c>
      <c r="M543" s="5" t="str">
        <f t="shared" ca="1" si="16"/>
        <v>I</v>
      </c>
      <c r="N543" s="5">
        <f ca="1">LOOKUP(99^99,--(0&amp;MID(C543,MIN(FIND({0,1,2,3,4,5,6,7,8,9},C543&amp;1234567890)),ROW(INDIRECT("1:"&amp;LEN(C543)+1)))))</f>
        <v>7.26</v>
      </c>
      <c r="O543" s="5">
        <f t="shared" ca="1" si="17"/>
        <v>0</v>
      </c>
      <c r="P543" s="5">
        <f ca="1">LOOKUP(99^99,--(0&amp;MID(G543,MIN(FIND({0,1,2,3,4,5,6,7,8,9},G543&amp;1234567890)),ROW(INDIRECT("1:"&amp;LEN(G543)+1)))))</f>
        <v>0</v>
      </c>
    </row>
    <row r="544" spans="1:16" x14ac:dyDescent="0.2">
      <c r="A544" s="148" t="s">
        <v>280</v>
      </c>
      <c r="B544" s="5">
        <v>58</v>
      </c>
      <c r="C544" s="5">
        <v>7.7</v>
      </c>
      <c r="D544" s="5">
        <v>6</v>
      </c>
      <c r="E544" s="5" t="s">
        <v>523</v>
      </c>
      <c r="F544" s="5" t="s">
        <v>563</v>
      </c>
      <c r="G544" s="5">
        <v>5.3</v>
      </c>
      <c r="H544" s="5" t="s">
        <v>1554</v>
      </c>
      <c r="I544" s="148" t="s">
        <v>178</v>
      </c>
      <c r="J544" s="5" t="s">
        <v>1555</v>
      </c>
      <c r="K544" s="5" t="s">
        <v>556</v>
      </c>
      <c r="M544" s="5" t="str">
        <f t="shared" ca="1" si="16"/>
        <v>I</v>
      </c>
      <c r="N544" s="5">
        <f ca="1">LOOKUP(99^99,--(0&amp;MID(C544,MIN(FIND({0,1,2,3,4,5,6,7,8,9},C544&amp;1234567890)),ROW(INDIRECT("1:"&amp;LEN(C544)+1)))))</f>
        <v>7.7</v>
      </c>
      <c r="O544" s="5">
        <f t="shared" ca="1" si="17"/>
        <v>5.3</v>
      </c>
      <c r="P544" s="5">
        <f ca="1">LOOKUP(99^99,--(0&amp;MID(G544,MIN(FIND({0,1,2,3,4,5,6,7,8,9},G544&amp;1234567890)),ROW(INDIRECT("1:"&amp;LEN(G544)+1)))))</f>
        <v>5.3</v>
      </c>
    </row>
    <row r="545" spans="1:16" x14ac:dyDescent="0.2">
      <c r="A545" s="148" t="s">
        <v>191</v>
      </c>
      <c r="B545" s="5">
        <v>58</v>
      </c>
      <c r="C545" s="5">
        <v>9.4</v>
      </c>
      <c r="D545" s="5">
        <v>7</v>
      </c>
      <c r="E545" s="5" t="s">
        <v>523</v>
      </c>
      <c r="F545" s="5" t="s">
        <v>539</v>
      </c>
      <c r="G545" s="5" t="s">
        <v>546</v>
      </c>
      <c r="H545" s="5" t="s">
        <v>1285</v>
      </c>
      <c r="I545" s="148" t="s">
        <v>173</v>
      </c>
      <c r="J545" s="5" t="s">
        <v>1556</v>
      </c>
      <c r="K545" s="5" t="s">
        <v>728</v>
      </c>
      <c r="M545" s="5" t="str">
        <f t="shared" ca="1" si="16"/>
        <v>II</v>
      </c>
      <c r="N545" s="5">
        <f ca="1">LOOKUP(99^99,--(0&amp;MID(C545,MIN(FIND({0,1,2,3,4,5,6,7,8,9},C545&amp;1234567890)),ROW(INDIRECT("1:"&amp;LEN(C545)+1)))))</f>
        <v>9.4</v>
      </c>
      <c r="O545" s="5">
        <f t="shared" ca="1" si="17"/>
        <v>0</v>
      </c>
      <c r="P545" s="5">
        <f ca="1">LOOKUP(99^99,--(0&amp;MID(G545,MIN(FIND({0,1,2,3,4,5,6,7,8,9},G545&amp;1234567890)),ROW(INDIRECT("1:"&amp;LEN(G545)+1)))))</f>
        <v>0</v>
      </c>
    </row>
    <row r="546" spans="1:16" x14ac:dyDescent="0.2">
      <c r="A546" s="148" t="s">
        <v>217</v>
      </c>
      <c r="B546" s="5">
        <v>58</v>
      </c>
      <c r="C546" s="5">
        <v>4.2</v>
      </c>
      <c r="D546" s="5">
        <v>7</v>
      </c>
      <c r="E546" s="5" t="s">
        <v>754</v>
      </c>
      <c r="F546" s="5" t="s">
        <v>539</v>
      </c>
      <c r="G546" s="5" t="s">
        <v>546</v>
      </c>
      <c r="H546" s="5" t="s">
        <v>1557</v>
      </c>
      <c r="I546" s="148" t="s">
        <v>178</v>
      </c>
      <c r="J546" s="5" t="s">
        <v>1558</v>
      </c>
      <c r="K546" s="5" t="s">
        <v>626</v>
      </c>
      <c r="M546" s="5" t="str">
        <f t="shared" si="16"/>
        <v>III</v>
      </c>
      <c r="N546" s="5">
        <f ca="1">LOOKUP(99^99,--(0&amp;MID(C546,MIN(FIND({0,1,2,3,4,5,6,7,8,9},C546&amp;1234567890)),ROW(INDIRECT("1:"&amp;LEN(C546)+1)))))</f>
        <v>4.2</v>
      </c>
      <c r="O546" s="5">
        <f t="shared" ca="1" si="17"/>
        <v>0</v>
      </c>
      <c r="P546" s="5">
        <f ca="1">LOOKUP(99^99,--(0&amp;MID(G546,MIN(FIND({0,1,2,3,4,5,6,7,8,9},G546&amp;1234567890)),ROW(INDIRECT("1:"&amp;LEN(G546)+1)))))</f>
        <v>0</v>
      </c>
    </row>
    <row r="547" spans="1:16" x14ac:dyDescent="0.2">
      <c r="A547" s="148" t="s">
        <v>248</v>
      </c>
      <c r="B547" s="5">
        <v>58</v>
      </c>
      <c r="C547" s="5">
        <v>76</v>
      </c>
      <c r="D547" s="5" t="s">
        <v>723</v>
      </c>
      <c r="E547" s="5" t="s">
        <v>523</v>
      </c>
      <c r="F547" s="5" t="s">
        <v>719</v>
      </c>
      <c r="G547" s="5" t="s">
        <v>522</v>
      </c>
      <c r="H547" s="5" t="s">
        <v>1559</v>
      </c>
      <c r="I547" s="148" t="s">
        <v>317</v>
      </c>
      <c r="J547" s="5" t="s">
        <v>1560</v>
      </c>
      <c r="K547" s="5" t="s">
        <v>637</v>
      </c>
      <c r="M547" s="5" t="str">
        <f t="shared" ca="1" si="16"/>
        <v>II</v>
      </c>
      <c r="N547" s="5">
        <f ca="1">LOOKUP(99^99,--(0&amp;MID(C547,MIN(FIND({0,1,2,3,4,5,6,7,8,9},C547&amp;1234567890)),ROW(INDIRECT("1:"&amp;LEN(C547)+1)))))</f>
        <v>76</v>
      </c>
      <c r="O547" s="5" t="str">
        <f t="shared" si="17"/>
        <v>No data</v>
      </c>
      <c r="P547" s="5">
        <f ca="1">LOOKUP(99^99,--(0&amp;MID(G547,MIN(FIND({0,1,2,3,4,5,6,7,8,9},G547&amp;1234567890)),ROW(INDIRECT("1:"&amp;LEN(G547)+1)))))</f>
        <v>0</v>
      </c>
    </row>
    <row r="548" spans="1:16" x14ac:dyDescent="0.2">
      <c r="A548" s="148" t="s">
        <v>231</v>
      </c>
      <c r="B548" s="5">
        <v>58</v>
      </c>
      <c r="C548" s="5">
        <v>9.1</v>
      </c>
      <c r="D548" s="5">
        <v>7</v>
      </c>
      <c r="E548" s="5" t="s">
        <v>607</v>
      </c>
      <c r="F548" s="5" t="s">
        <v>1410</v>
      </c>
      <c r="G548" s="5" t="s">
        <v>527</v>
      </c>
      <c r="H548" s="5" t="s">
        <v>666</v>
      </c>
      <c r="I548" s="148" t="s">
        <v>209</v>
      </c>
      <c r="J548" s="5" t="s">
        <v>1561</v>
      </c>
      <c r="K548" s="5" t="s">
        <v>773</v>
      </c>
      <c r="M548" s="5" t="str">
        <f t="shared" ca="1" si="16"/>
        <v>II</v>
      </c>
      <c r="N548" s="5">
        <f ca="1">LOOKUP(99^99,--(0&amp;MID(C548,MIN(FIND({0,1,2,3,4,5,6,7,8,9},C548&amp;1234567890)),ROW(INDIRECT("1:"&amp;LEN(C548)+1)))))</f>
        <v>9.1</v>
      </c>
      <c r="O548" s="5" t="str">
        <f t="shared" ca="1" si="17"/>
        <v>no data</v>
      </c>
      <c r="P548" s="5">
        <f ca="1">LOOKUP(99^99,--(0&amp;MID(G548,MIN(FIND({0,1,2,3,4,5,6,7,8,9},G548&amp;1234567890)),ROW(INDIRECT("1:"&amp;LEN(G548)+1)))))</f>
        <v>0</v>
      </c>
    </row>
    <row r="549" spans="1:16" x14ac:dyDescent="0.2">
      <c r="A549" s="148" t="s">
        <v>195</v>
      </c>
      <c r="B549" s="5">
        <v>58</v>
      </c>
      <c r="C549" s="5">
        <v>5.2</v>
      </c>
      <c r="D549" s="5">
        <v>7</v>
      </c>
      <c r="E549" s="5" t="s">
        <v>523</v>
      </c>
      <c r="F549" s="5" t="s">
        <v>539</v>
      </c>
      <c r="G549" s="5" t="s">
        <v>522</v>
      </c>
      <c r="H549" s="5" t="s">
        <v>540</v>
      </c>
      <c r="I549" s="148" t="s">
        <v>236</v>
      </c>
      <c r="J549" s="5" t="s">
        <v>1562</v>
      </c>
      <c r="K549" s="5" t="s">
        <v>526</v>
      </c>
      <c r="M549" s="5" t="str">
        <f t="shared" ca="1" si="16"/>
        <v>II</v>
      </c>
      <c r="N549" s="5">
        <f ca="1">LOOKUP(99^99,--(0&amp;MID(C549,MIN(FIND({0,1,2,3,4,5,6,7,8,9},C549&amp;1234567890)),ROW(INDIRECT("1:"&amp;LEN(C549)+1)))))</f>
        <v>5.2</v>
      </c>
      <c r="O549" s="5" t="str">
        <f t="shared" si="17"/>
        <v>No data</v>
      </c>
      <c r="P549" s="5">
        <f ca="1">LOOKUP(99^99,--(0&amp;MID(G549,MIN(FIND({0,1,2,3,4,5,6,7,8,9},G549&amp;1234567890)),ROW(INDIRECT("1:"&amp;LEN(G549)+1)))))</f>
        <v>0</v>
      </c>
    </row>
    <row r="550" spans="1:16" x14ac:dyDescent="0.2">
      <c r="A550" s="148" t="s">
        <v>228</v>
      </c>
      <c r="B550" s="5">
        <v>58</v>
      </c>
      <c r="C550" s="5">
        <v>2.91</v>
      </c>
      <c r="D550" s="5">
        <v>6</v>
      </c>
      <c r="E550" s="5" t="s">
        <v>523</v>
      </c>
      <c r="F550" s="5" t="s">
        <v>563</v>
      </c>
      <c r="G550" s="5" t="s">
        <v>522</v>
      </c>
      <c r="H550" s="5" t="s">
        <v>522</v>
      </c>
      <c r="I550" s="148" t="s">
        <v>248</v>
      </c>
      <c r="J550" s="5" t="s">
        <v>1563</v>
      </c>
      <c r="K550" s="5" t="s">
        <v>549</v>
      </c>
      <c r="M550" s="5" t="str">
        <f t="shared" ca="1" si="16"/>
        <v>I</v>
      </c>
      <c r="N550" s="5">
        <f ca="1">LOOKUP(99^99,--(0&amp;MID(C550,MIN(FIND({0,1,2,3,4,5,6,7,8,9},C550&amp;1234567890)),ROW(INDIRECT("1:"&amp;LEN(C550)+1)))))</f>
        <v>2.91</v>
      </c>
      <c r="O550" s="5" t="str">
        <f t="shared" si="17"/>
        <v>No data</v>
      </c>
      <c r="P550" s="5">
        <f ca="1">LOOKUP(99^99,--(0&amp;MID(G550,MIN(FIND({0,1,2,3,4,5,6,7,8,9},G550&amp;1234567890)),ROW(INDIRECT("1:"&amp;LEN(G550)+1)))))</f>
        <v>0</v>
      </c>
    </row>
    <row r="551" spans="1:16" x14ac:dyDescent="0.2">
      <c r="A551" s="148" t="s">
        <v>300</v>
      </c>
      <c r="B551" s="5">
        <v>58</v>
      </c>
      <c r="C551" s="5" t="s">
        <v>527</v>
      </c>
      <c r="D551" s="5" t="s">
        <v>527</v>
      </c>
      <c r="E551" s="5" t="s">
        <v>527</v>
      </c>
      <c r="F551" s="5" t="s">
        <v>533</v>
      </c>
      <c r="G551" s="5" t="s">
        <v>546</v>
      </c>
      <c r="H551" s="5" t="s">
        <v>719</v>
      </c>
      <c r="I551" s="148" t="s">
        <v>217</v>
      </c>
      <c r="J551" s="5" t="s">
        <v>1564</v>
      </c>
      <c r="K551" s="5" t="s">
        <v>726</v>
      </c>
      <c r="M551" s="5" t="str">
        <f t="shared" si="16"/>
        <v>Uncat</v>
      </c>
      <c r="N551" s="5">
        <f ca="1">LOOKUP(99^99,--(0&amp;MID(C551,MIN(FIND({0,1,2,3,4,5,6,7,8,9},C551&amp;1234567890)),ROW(INDIRECT("1:"&amp;LEN(C551)+1)))))</f>
        <v>0</v>
      </c>
      <c r="O551" s="5">
        <f t="shared" ca="1" si="17"/>
        <v>0</v>
      </c>
      <c r="P551" s="5">
        <f ca="1">LOOKUP(99^99,--(0&amp;MID(G551,MIN(FIND({0,1,2,3,4,5,6,7,8,9},G551&amp;1234567890)),ROW(INDIRECT("1:"&amp;LEN(G551)+1)))))</f>
        <v>0</v>
      </c>
    </row>
    <row r="552" spans="1:16" x14ac:dyDescent="0.2">
      <c r="A552" s="148" t="s">
        <v>280</v>
      </c>
      <c r="B552" s="5">
        <v>58</v>
      </c>
      <c r="C552" s="5">
        <v>8.3000000000000007</v>
      </c>
      <c r="D552" s="5">
        <v>8</v>
      </c>
      <c r="E552" s="5" t="s">
        <v>523</v>
      </c>
      <c r="F552" s="5" t="s">
        <v>539</v>
      </c>
      <c r="G552" s="5" t="s">
        <v>546</v>
      </c>
      <c r="H552" s="5" t="s">
        <v>1565</v>
      </c>
      <c r="I552" s="148" t="s">
        <v>228</v>
      </c>
      <c r="J552" s="5" t="s">
        <v>1566</v>
      </c>
      <c r="K552" s="5" t="s">
        <v>665</v>
      </c>
      <c r="M552" s="5" t="str">
        <f t="shared" ca="1" si="16"/>
        <v>II</v>
      </c>
      <c r="N552" s="5">
        <f ca="1">LOOKUP(99^99,--(0&amp;MID(C552,MIN(FIND({0,1,2,3,4,5,6,7,8,9},C552&amp;1234567890)),ROW(INDIRECT("1:"&amp;LEN(C552)+1)))))</f>
        <v>8.3000000000000007</v>
      </c>
      <c r="O552" s="5">
        <f t="shared" ca="1" si="17"/>
        <v>0</v>
      </c>
      <c r="P552" s="5">
        <f ca="1">LOOKUP(99^99,--(0&amp;MID(G552,MIN(FIND({0,1,2,3,4,5,6,7,8,9},G552&amp;1234567890)),ROW(INDIRECT("1:"&amp;LEN(G552)+1)))))</f>
        <v>0</v>
      </c>
    </row>
    <row r="553" spans="1:16" x14ac:dyDescent="0.2">
      <c r="A553" s="148" t="s">
        <v>201</v>
      </c>
      <c r="B553" s="5">
        <v>58</v>
      </c>
      <c r="C553" s="5">
        <v>4.0999999999999996</v>
      </c>
      <c r="D553" s="5">
        <v>6</v>
      </c>
      <c r="E553" s="5" t="s">
        <v>523</v>
      </c>
      <c r="F553" s="5" t="s">
        <v>539</v>
      </c>
      <c r="G553" s="5" t="s">
        <v>546</v>
      </c>
      <c r="H553" s="5" t="s">
        <v>1567</v>
      </c>
      <c r="I553" s="148" t="s">
        <v>248</v>
      </c>
      <c r="J553" s="5" t="s">
        <v>1568</v>
      </c>
      <c r="K553" s="5" t="s">
        <v>526</v>
      </c>
      <c r="M553" s="5" t="str">
        <f t="shared" ca="1" si="16"/>
        <v>I</v>
      </c>
      <c r="N553" s="5">
        <f ca="1">LOOKUP(99^99,--(0&amp;MID(C553,MIN(FIND({0,1,2,3,4,5,6,7,8,9},C553&amp;1234567890)),ROW(INDIRECT("1:"&amp;LEN(C553)+1)))))</f>
        <v>4.0999999999999996</v>
      </c>
      <c r="O553" s="5">
        <f t="shared" ca="1" si="17"/>
        <v>0</v>
      </c>
      <c r="P553" s="5">
        <f ca="1">LOOKUP(99^99,--(0&amp;MID(G553,MIN(FIND({0,1,2,3,4,5,6,7,8,9},G553&amp;1234567890)),ROW(INDIRECT("1:"&amp;LEN(G553)+1)))))</f>
        <v>0</v>
      </c>
    </row>
    <row r="554" spans="1:16" x14ac:dyDescent="0.2">
      <c r="A554" s="148" t="s">
        <v>244</v>
      </c>
      <c r="B554" s="5">
        <v>58</v>
      </c>
      <c r="C554" s="5">
        <v>743.9</v>
      </c>
      <c r="D554" s="5">
        <v>8</v>
      </c>
      <c r="E554" s="5" t="s">
        <v>710</v>
      </c>
      <c r="F554" s="5" t="s">
        <v>719</v>
      </c>
      <c r="G554" s="5" t="s">
        <v>522</v>
      </c>
      <c r="H554" s="5" t="s">
        <v>540</v>
      </c>
      <c r="I554" s="148" t="s">
        <v>183</v>
      </c>
      <c r="J554" s="5" t="s">
        <v>1569</v>
      </c>
      <c r="K554" s="5" t="s">
        <v>637</v>
      </c>
      <c r="M554" s="5" t="str">
        <f t="shared" si="16"/>
        <v>III</v>
      </c>
      <c r="N554" s="5">
        <f ca="1">LOOKUP(99^99,--(0&amp;MID(C554,MIN(FIND({0,1,2,3,4,5,6,7,8,9},C554&amp;1234567890)),ROW(INDIRECT("1:"&amp;LEN(C554)+1)))))</f>
        <v>743.9</v>
      </c>
      <c r="O554" s="5" t="str">
        <f t="shared" si="17"/>
        <v>No data</v>
      </c>
      <c r="P554" s="5">
        <f ca="1">LOOKUP(99^99,--(0&amp;MID(G554,MIN(FIND({0,1,2,3,4,5,6,7,8,9},G554&amp;1234567890)),ROW(INDIRECT("1:"&amp;LEN(G554)+1)))))</f>
        <v>0</v>
      </c>
    </row>
    <row r="555" spans="1:16" x14ac:dyDescent="0.2">
      <c r="A555" s="148" t="s">
        <v>209</v>
      </c>
      <c r="B555" s="5">
        <v>58</v>
      </c>
      <c r="C555" s="5">
        <v>4.7</v>
      </c>
      <c r="D555" s="5">
        <v>6</v>
      </c>
      <c r="E555" s="5" t="s">
        <v>523</v>
      </c>
      <c r="F555" s="5" t="s">
        <v>539</v>
      </c>
      <c r="G555" s="5" t="s">
        <v>522</v>
      </c>
      <c r="H555" s="5" t="s">
        <v>522</v>
      </c>
      <c r="I555" s="148" t="s">
        <v>173</v>
      </c>
      <c r="J555" s="5" t="s">
        <v>1382</v>
      </c>
      <c r="K555" s="5" t="s">
        <v>653</v>
      </c>
      <c r="M555" s="5" t="str">
        <f t="shared" ca="1" si="16"/>
        <v>I</v>
      </c>
      <c r="N555" s="5">
        <f ca="1">LOOKUP(99^99,--(0&amp;MID(C555,MIN(FIND({0,1,2,3,4,5,6,7,8,9},C555&amp;1234567890)),ROW(INDIRECT("1:"&amp;LEN(C555)+1)))))</f>
        <v>4.7</v>
      </c>
      <c r="O555" s="5" t="str">
        <f t="shared" si="17"/>
        <v>No data</v>
      </c>
      <c r="P555" s="5">
        <f ca="1">LOOKUP(99^99,--(0&amp;MID(G555,MIN(FIND({0,1,2,3,4,5,6,7,8,9},G555&amp;1234567890)),ROW(INDIRECT("1:"&amp;LEN(G555)+1)))))</f>
        <v>0</v>
      </c>
    </row>
    <row r="556" spans="1:16" x14ac:dyDescent="0.2">
      <c r="A556" s="148" t="s">
        <v>223</v>
      </c>
      <c r="B556" s="5">
        <v>58</v>
      </c>
      <c r="C556" s="5">
        <v>4.8</v>
      </c>
      <c r="D556" s="5">
        <v>6</v>
      </c>
      <c r="E556" s="5" t="s">
        <v>523</v>
      </c>
      <c r="F556" s="5" t="s">
        <v>539</v>
      </c>
      <c r="G556" s="5" t="s">
        <v>546</v>
      </c>
      <c r="H556" s="5" t="s">
        <v>777</v>
      </c>
      <c r="I556" s="148" t="s">
        <v>218</v>
      </c>
      <c r="J556" s="5" t="s">
        <v>1570</v>
      </c>
      <c r="K556" s="5" t="s">
        <v>610</v>
      </c>
      <c r="M556" s="5" t="str">
        <f t="shared" ca="1" si="16"/>
        <v>I</v>
      </c>
      <c r="N556" s="5">
        <f ca="1">LOOKUP(99^99,--(0&amp;MID(C556,MIN(FIND({0,1,2,3,4,5,6,7,8,9},C556&amp;1234567890)),ROW(INDIRECT("1:"&amp;LEN(C556)+1)))))</f>
        <v>4.8</v>
      </c>
      <c r="O556" s="5">
        <f t="shared" ca="1" si="17"/>
        <v>0</v>
      </c>
      <c r="P556" s="5">
        <f ca="1">LOOKUP(99^99,--(0&amp;MID(G556,MIN(FIND({0,1,2,3,4,5,6,7,8,9},G556&amp;1234567890)),ROW(INDIRECT("1:"&amp;LEN(G556)+1)))))</f>
        <v>0</v>
      </c>
    </row>
    <row r="557" spans="1:16" x14ac:dyDescent="0.2">
      <c r="A557" s="148" t="s">
        <v>301</v>
      </c>
      <c r="B557" s="5">
        <v>58</v>
      </c>
      <c r="C557" s="5">
        <v>5.5</v>
      </c>
      <c r="D557" s="5">
        <v>6</v>
      </c>
      <c r="E557" s="5" t="s">
        <v>581</v>
      </c>
      <c r="F557" s="5" t="s">
        <v>533</v>
      </c>
      <c r="G557" s="5">
        <v>1.86</v>
      </c>
      <c r="H557" s="5" t="s">
        <v>1571</v>
      </c>
      <c r="I557" s="148" t="s">
        <v>218</v>
      </c>
      <c r="J557" s="5" t="s">
        <v>1570</v>
      </c>
      <c r="K557" s="5" t="s">
        <v>822</v>
      </c>
      <c r="M557" s="5" t="str">
        <f t="shared" si="16"/>
        <v>II</v>
      </c>
      <c r="N557" s="5">
        <f ca="1">LOOKUP(99^99,--(0&amp;MID(C557,MIN(FIND({0,1,2,3,4,5,6,7,8,9},C557&amp;1234567890)),ROW(INDIRECT("1:"&amp;LEN(C557)+1)))))</f>
        <v>5.5</v>
      </c>
      <c r="O557" s="5">
        <f t="shared" ca="1" si="17"/>
        <v>1.86</v>
      </c>
      <c r="P557" s="5">
        <f ca="1">LOOKUP(99^99,--(0&amp;MID(G557,MIN(FIND({0,1,2,3,4,5,6,7,8,9},G557&amp;1234567890)),ROW(INDIRECT("1:"&amp;LEN(G557)+1)))))</f>
        <v>1.86</v>
      </c>
    </row>
    <row r="558" spans="1:16" x14ac:dyDescent="0.2">
      <c r="A558" s="148" t="s">
        <v>302</v>
      </c>
      <c r="B558" s="5">
        <v>58</v>
      </c>
      <c r="C558" s="5">
        <v>3.8</v>
      </c>
      <c r="D558" s="5">
        <v>6</v>
      </c>
      <c r="E558" s="5" t="s">
        <v>523</v>
      </c>
      <c r="F558" s="5" t="s">
        <v>603</v>
      </c>
      <c r="G558" s="5">
        <v>0.8</v>
      </c>
      <c r="H558" s="5" t="s">
        <v>1572</v>
      </c>
      <c r="I558" s="148" t="s">
        <v>218</v>
      </c>
      <c r="J558" s="5" t="s">
        <v>1573</v>
      </c>
      <c r="K558" s="5" t="s">
        <v>526</v>
      </c>
      <c r="M558" s="5" t="str">
        <f t="shared" ca="1" si="16"/>
        <v>I</v>
      </c>
      <c r="N558" s="5">
        <f ca="1">LOOKUP(99^99,--(0&amp;MID(C558,MIN(FIND({0,1,2,3,4,5,6,7,8,9},C558&amp;1234567890)),ROW(INDIRECT("1:"&amp;LEN(C558)+1)))))</f>
        <v>3.8</v>
      </c>
      <c r="O558" s="5">
        <f t="shared" ca="1" si="17"/>
        <v>0.8</v>
      </c>
      <c r="P558" s="5">
        <f ca="1">LOOKUP(99^99,--(0&amp;MID(G558,MIN(FIND({0,1,2,3,4,5,6,7,8,9},G558&amp;1234567890)),ROW(INDIRECT("1:"&amp;LEN(G558)+1)))))</f>
        <v>0.8</v>
      </c>
    </row>
    <row r="559" spans="1:16" x14ac:dyDescent="0.2">
      <c r="A559" s="148" t="s">
        <v>273</v>
      </c>
      <c r="B559" s="5">
        <v>58</v>
      </c>
      <c r="C559" s="5">
        <v>4</v>
      </c>
      <c r="D559" s="5">
        <v>6</v>
      </c>
      <c r="E559" s="5" t="s">
        <v>581</v>
      </c>
      <c r="F559" s="5" t="s">
        <v>646</v>
      </c>
      <c r="G559" s="5" t="s">
        <v>522</v>
      </c>
      <c r="H559" s="5" t="s">
        <v>540</v>
      </c>
      <c r="I559" s="148" t="s">
        <v>204</v>
      </c>
      <c r="J559" s="5" t="s">
        <v>1574</v>
      </c>
      <c r="K559" s="5" t="s">
        <v>542</v>
      </c>
      <c r="M559" s="5" t="str">
        <f t="shared" si="16"/>
        <v>II</v>
      </c>
      <c r="N559" s="5">
        <f ca="1">LOOKUP(99^99,--(0&amp;MID(C559,MIN(FIND({0,1,2,3,4,5,6,7,8,9},C559&amp;1234567890)),ROW(INDIRECT("1:"&amp;LEN(C559)+1)))))</f>
        <v>4</v>
      </c>
      <c r="O559" s="5" t="str">
        <f t="shared" si="17"/>
        <v>No data</v>
      </c>
      <c r="P559" s="5">
        <f ca="1">LOOKUP(99^99,--(0&amp;MID(G559,MIN(FIND({0,1,2,3,4,5,6,7,8,9},G559&amp;1234567890)),ROW(INDIRECT("1:"&amp;LEN(G559)+1)))))</f>
        <v>0</v>
      </c>
    </row>
    <row r="560" spans="1:16" x14ac:dyDescent="0.2">
      <c r="A560" s="148" t="s">
        <v>303</v>
      </c>
      <c r="B560" s="5">
        <v>58</v>
      </c>
      <c r="C560" s="5">
        <v>14</v>
      </c>
      <c r="D560" s="5">
        <v>5</v>
      </c>
      <c r="E560" s="5" t="s">
        <v>523</v>
      </c>
      <c r="F560" s="5" t="s">
        <v>576</v>
      </c>
      <c r="G560" s="5" t="s">
        <v>546</v>
      </c>
      <c r="H560" s="5" t="s">
        <v>1575</v>
      </c>
      <c r="I560" s="148" t="s">
        <v>317</v>
      </c>
      <c r="J560" s="5" t="s">
        <v>1576</v>
      </c>
      <c r="K560" s="5" t="s">
        <v>773</v>
      </c>
      <c r="M560" s="5" t="str">
        <f t="shared" ca="1" si="16"/>
        <v>II</v>
      </c>
      <c r="N560" s="5">
        <f ca="1">LOOKUP(99^99,--(0&amp;MID(C560,MIN(FIND({0,1,2,3,4,5,6,7,8,9},C560&amp;1234567890)),ROW(INDIRECT("1:"&amp;LEN(C560)+1)))))</f>
        <v>14</v>
      </c>
      <c r="O560" s="5">
        <f t="shared" ca="1" si="17"/>
        <v>0</v>
      </c>
      <c r="P560" s="5">
        <f ca="1">LOOKUP(99^99,--(0&amp;MID(G560,MIN(FIND({0,1,2,3,4,5,6,7,8,9},G560&amp;1234567890)),ROW(INDIRECT("1:"&amp;LEN(G560)+1)))))</f>
        <v>0</v>
      </c>
    </row>
    <row r="561" spans="1:16" x14ac:dyDescent="0.2">
      <c r="A561" s="148" t="s">
        <v>257</v>
      </c>
      <c r="B561" s="5">
        <v>58</v>
      </c>
      <c r="C561" s="5">
        <v>6</v>
      </c>
      <c r="D561" s="5">
        <v>7</v>
      </c>
      <c r="E561" s="5" t="s">
        <v>523</v>
      </c>
      <c r="F561" s="5" t="s">
        <v>539</v>
      </c>
      <c r="G561" s="5" t="s">
        <v>546</v>
      </c>
      <c r="H561" s="5" t="s">
        <v>666</v>
      </c>
      <c r="I561" s="148" t="s">
        <v>317</v>
      </c>
      <c r="J561" s="5" t="s">
        <v>1577</v>
      </c>
      <c r="K561" s="5" t="s">
        <v>628</v>
      </c>
      <c r="M561" s="5" t="str">
        <f t="shared" ca="1" si="16"/>
        <v>II</v>
      </c>
      <c r="N561" s="5">
        <f ca="1">LOOKUP(99^99,--(0&amp;MID(C561,MIN(FIND({0,1,2,3,4,5,6,7,8,9},C561&amp;1234567890)),ROW(INDIRECT("1:"&amp;LEN(C561)+1)))))</f>
        <v>6</v>
      </c>
      <c r="O561" s="5">
        <f t="shared" ca="1" si="17"/>
        <v>0</v>
      </c>
      <c r="P561" s="5">
        <f ca="1">LOOKUP(99^99,--(0&amp;MID(G561,MIN(FIND({0,1,2,3,4,5,6,7,8,9},G561&amp;1234567890)),ROW(INDIRECT("1:"&amp;LEN(G561)+1)))))</f>
        <v>0</v>
      </c>
    </row>
    <row r="562" spans="1:16" x14ac:dyDescent="0.2">
      <c r="A562" s="148" t="s">
        <v>225</v>
      </c>
      <c r="B562" s="5">
        <v>58</v>
      </c>
      <c r="C562" s="5">
        <v>4.4000000000000004</v>
      </c>
      <c r="D562" s="5">
        <v>6</v>
      </c>
      <c r="E562" s="5" t="s">
        <v>523</v>
      </c>
      <c r="F562" s="5" t="s">
        <v>1078</v>
      </c>
      <c r="G562" s="5">
        <v>0.04</v>
      </c>
      <c r="H562" s="5" t="s">
        <v>1536</v>
      </c>
      <c r="I562" s="148" t="s">
        <v>178</v>
      </c>
      <c r="J562" s="5" t="s">
        <v>1578</v>
      </c>
      <c r="K562" s="5" t="s">
        <v>566</v>
      </c>
      <c r="M562" s="5" t="str">
        <f t="shared" ca="1" si="16"/>
        <v>I</v>
      </c>
      <c r="N562" s="5">
        <f ca="1">LOOKUP(99^99,--(0&amp;MID(C562,MIN(FIND({0,1,2,3,4,5,6,7,8,9},C562&amp;1234567890)),ROW(INDIRECT("1:"&amp;LEN(C562)+1)))))</f>
        <v>4.4000000000000004</v>
      </c>
      <c r="O562" s="5">
        <f t="shared" ca="1" si="17"/>
        <v>0.04</v>
      </c>
      <c r="P562" s="5">
        <f ca="1">LOOKUP(99^99,--(0&amp;MID(G562,MIN(FIND({0,1,2,3,4,5,6,7,8,9},G562&amp;1234567890)),ROW(INDIRECT("1:"&amp;LEN(G562)+1)))))</f>
        <v>0.04</v>
      </c>
    </row>
    <row r="563" spans="1:16" x14ac:dyDescent="0.2">
      <c r="A563" s="148" t="s">
        <v>220</v>
      </c>
      <c r="B563" s="5">
        <v>58</v>
      </c>
      <c r="C563" s="5">
        <v>12.1</v>
      </c>
      <c r="D563" s="5">
        <v>6</v>
      </c>
      <c r="E563" s="5" t="s">
        <v>523</v>
      </c>
      <c r="F563" s="5" t="s">
        <v>533</v>
      </c>
      <c r="G563" s="5" t="s">
        <v>546</v>
      </c>
      <c r="H563" s="5" t="s">
        <v>1579</v>
      </c>
      <c r="I563" s="148" t="s">
        <v>247</v>
      </c>
      <c r="J563" s="5" t="s">
        <v>1580</v>
      </c>
      <c r="K563" s="5" t="s">
        <v>544</v>
      </c>
      <c r="M563" s="5" t="str">
        <f t="shared" ca="1" si="16"/>
        <v>II</v>
      </c>
      <c r="N563" s="5">
        <f ca="1">LOOKUP(99^99,--(0&amp;MID(C563,MIN(FIND({0,1,2,3,4,5,6,7,8,9},C563&amp;1234567890)),ROW(INDIRECT("1:"&amp;LEN(C563)+1)))))</f>
        <v>12.1</v>
      </c>
      <c r="O563" s="5">
        <f t="shared" ca="1" si="17"/>
        <v>0</v>
      </c>
      <c r="P563" s="5">
        <f ca="1">LOOKUP(99^99,--(0&amp;MID(G563,MIN(FIND({0,1,2,3,4,5,6,7,8,9},G563&amp;1234567890)),ROW(INDIRECT("1:"&amp;LEN(G563)+1)))))</f>
        <v>0</v>
      </c>
    </row>
    <row r="564" spans="1:16" x14ac:dyDescent="0.2">
      <c r="A564" s="148" t="s">
        <v>207</v>
      </c>
      <c r="B564" s="5">
        <v>58</v>
      </c>
      <c r="C564" s="5">
        <v>2.2999999999999998</v>
      </c>
      <c r="D564" s="5">
        <v>7</v>
      </c>
      <c r="E564" s="5" t="s">
        <v>607</v>
      </c>
      <c r="F564" s="5" t="s">
        <v>539</v>
      </c>
      <c r="G564" s="5" t="s">
        <v>679</v>
      </c>
      <c r="H564" s="5" t="s">
        <v>567</v>
      </c>
      <c r="I564" s="148" t="s">
        <v>224</v>
      </c>
      <c r="J564" s="5" t="s">
        <v>1581</v>
      </c>
      <c r="K564" s="5" t="s">
        <v>566</v>
      </c>
      <c r="M564" s="5" t="str">
        <f t="shared" ca="1" si="16"/>
        <v>II</v>
      </c>
      <c r="N564" s="5">
        <f ca="1">LOOKUP(99^99,--(0&amp;MID(C564,MIN(FIND({0,1,2,3,4,5,6,7,8,9},C564&amp;1234567890)),ROW(INDIRECT("1:"&amp;LEN(C564)+1)))))</f>
        <v>2.2999999999999998</v>
      </c>
      <c r="O564" s="5">
        <f t="shared" ca="1" si="17"/>
        <v>0.1</v>
      </c>
      <c r="P564" s="5">
        <f ca="1">LOOKUP(99^99,--(0&amp;MID(G564,MIN(FIND({0,1,2,3,4,5,6,7,8,9},G564&amp;1234567890)),ROW(INDIRECT("1:"&amp;LEN(G564)+1)))))</f>
        <v>0.1</v>
      </c>
    </row>
    <row r="565" spans="1:16" x14ac:dyDescent="0.2">
      <c r="A565" s="148" t="s">
        <v>251</v>
      </c>
      <c r="B565" s="5">
        <v>58</v>
      </c>
      <c r="C565" s="5">
        <v>1.4</v>
      </c>
      <c r="D565" s="5">
        <v>8</v>
      </c>
      <c r="E565" s="5" t="s">
        <v>523</v>
      </c>
      <c r="F565" s="5" t="s">
        <v>533</v>
      </c>
      <c r="G565" s="5">
        <v>0.7</v>
      </c>
      <c r="H565" s="5" t="s">
        <v>1582</v>
      </c>
      <c r="I565" s="148" t="s">
        <v>248</v>
      </c>
      <c r="J565" s="5" t="s">
        <v>1583</v>
      </c>
      <c r="K565" s="5" t="s">
        <v>549</v>
      </c>
      <c r="M565" s="5" t="str">
        <f t="shared" ca="1" si="16"/>
        <v>II</v>
      </c>
      <c r="N565" s="5">
        <f ca="1">LOOKUP(99^99,--(0&amp;MID(C565,MIN(FIND({0,1,2,3,4,5,6,7,8,9},C565&amp;1234567890)),ROW(INDIRECT("1:"&amp;LEN(C565)+1)))))</f>
        <v>1.4</v>
      </c>
      <c r="O565" s="5">
        <f t="shared" ca="1" si="17"/>
        <v>0.7</v>
      </c>
      <c r="P565" s="5">
        <f ca="1">LOOKUP(99^99,--(0&amp;MID(G565,MIN(FIND({0,1,2,3,4,5,6,7,8,9},G565&amp;1234567890)),ROW(INDIRECT("1:"&amp;LEN(G565)+1)))))</f>
        <v>0.7</v>
      </c>
    </row>
    <row r="566" spans="1:16" x14ac:dyDescent="0.2">
      <c r="A566" s="148" t="s">
        <v>220</v>
      </c>
      <c r="B566" s="5">
        <v>58</v>
      </c>
      <c r="C566" s="5">
        <v>22.9</v>
      </c>
      <c r="D566" s="5">
        <v>8</v>
      </c>
      <c r="E566" s="5" t="s">
        <v>523</v>
      </c>
      <c r="F566" s="5" t="s">
        <v>719</v>
      </c>
      <c r="G566" s="5">
        <v>0.1</v>
      </c>
      <c r="H566" s="5" t="s">
        <v>1584</v>
      </c>
      <c r="I566" s="148" t="s">
        <v>178</v>
      </c>
      <c r="J566" s="5" t="s">
        <v>1585</v>
      </c>
      <c r="K566" s="5" t="s">
        <v>526</v>
      </c>
      <c r="M566" s="5" t="str">
        <f t="shared" ca="1" si="16"/>
        <v>II</v>
      </c>
      <c r="N566" s="5">
        <f ca="1">LOOKUP(99^99,--(0&amp;MID(C566,MIN(FIND({0,1,2,3,4,5,6,7,8,9},C566&amp;1234567890)),ROW(INDIRECT("1:"&amp;LEN(C566)+1)))))</f>
        <v>22.9</v>
      </c>
      <c r="O566" s="5">
        <f t="shared" ca="1" si="17"/>
        <v>0.1</v>
      </c>
      <c r="P566" s="5">
        <f ca="1">LOOKUP(99^99,--(0&amp;MID(G566,MIN(FIND({0,1,2,3,4,5,6,7,8,9},G566&amp;1234567890)),ROW(INDIRECT("1:"&amp;LEN(G566)+1)))))</f>
        <v>0.1</v>
      </c>
    </row>
    <row r="567" spans="1:16" x14ac:dyDescent="0.2">
      <c r="A567" s="148" t="s">
        <v>203</v>
      </c>
      <c r="B567" s="5">
        <v>58</v>
      </c>
      <c r="C567" s="5">
        <v>5.7</v>
      </c>
      <c r="D567" s="5">
        <v>6</v>
      </c>
      <c r="E567" s="5" t="s">
        <v>523</v>
      </c>
      <c r="F567" s="5" t="s">
        <v>539</v>
      </c>
      <c r="G567" s="5">
        <v>7.47</v>
      </c>
      <c r="H567" s="5" t="s">
        <v>1586</v>
      </c>
      <c r="I567" s="148" t="s">
        <v>224</v>
      </c>
      <c r="J567" s="5" t="s">
        <v>1587</v>
      </c>
      <c r="K567" s="5" t="s">
        <v>714</v>
      </c>
      <c r="M567" s="5" t="str">
        <f t="shared" ca="1" si="16"/>
        <v>I</v>
      </c>
      <c r="N567" s="5">
        <f ca="1">LOOKUP(99^99,--(0&amp;MID(C567,MIN(FIND({0,1,2,3,4,5,6,7,8,9},C567&amp;1234567890)),ROW(INDIRECT("1:"&amp;LEN(C567)+1)))))</f>
        <v>5.7</v>
      </c>
      <c r="O567" s="5">
        <f t="shared" ca="1" si="17"/>
        <v>7.47</v>
      </c>
      <c r="P567" s="5">
        <f ca="1">LOOKUP(99^99,--(0&amp;MID(G567,MIN(FIND({0,1,2,3,4,5,6,7,8,9},G567&amp;1234567890)),ROW(INDIRECT("1:"&amp;LEN(G567)+1)))))</f>
        <v>7.47</v>
      </c>
    </row>
    <row r="568" spans="1:16" x14ac:dyDescent="0.2">
      <c r="A568" s="148" t="s">
        <v>280</v>
      </c>
      <c r="B568" s="5">
        <v>58</v>
      </c>
      <c r="C568" s="5">
        <v>6.4</v>
      </c>
      <c r="D568" s="5">
        <v>6</v>
      </c>
      <c r="E568" s="5" t="s">
        <v>523</v>
      </c>
      <c r="F568" s="5" t="s">
        <v>603</v>
      </c>
      <c r="G568" s="5">
        <v>1.6</v>
      </c>
      <c r="H568" s="5" t="s">
        <v>582</v>
      </c>
      <c r="I568" s="148" t="s">
        <v>224</v>
      </c>
      <c r="J568" s="5" t="s">
        <v>1588</v>
      </c>
      <c r="K568" s="5" t="s">
        <v>556</v>
      </c>
      <c r="M568" s="5" t="str">
        <f t="shared" ca="1" si="16"/>
        <v>I</v>
      </c>
      <c r="N568" s="5">
        <f ca="1">LOOKUP(99^99,--(0&amp;MID(C568,MIN(FIND({0,1,2,3,4,5,6,7,8,9},C568&amp;1234567890)),ROW(INDIRECT("1:"&amp;LEN(C568)+1)))))</f>
        <v>6.4</v>
      </c>
      <c r="O568" s="5">
        <f t="shared" ca="1" si="17"/>
        <v>1.6</v>
      </c>
      <c r="P568" s="5">
        <f ca="1">LOOKUP(99^99,--(0&amp;MID(G568,MIN(FIND({0,1,2,3,4,5,6,7,8,9},G568&amp;1234567890)),ROW(INDIRECT("1:"&amp;LEN(G568)+1)))))</f>
        <v>1.6</v>
      </c>
    </row>
    <row r="569" spans="1:16" x14ac:dyDescent="0.2">
      <c r="A569" s="148" t="s">
        <v>304</v>
      </c>
      <c r="B569" s="5">
        <v>58</v>
      </c>
      <c r="C569" s="5">
        <v>28</v>
      </c>
      <c r="D569" s="5">
        <v>9</v>
      </c>
      <c r="E569" s="5" t="s">
        <v>545</v>
      </c>
      <c r="F569" s="5" t="s">
        <v>1589</v>
      </c>
      <c r="G569" s="5" t="s">
        <v>522</v>
      </c>
      <c r="H569" s="5" t="s">
        <v>540</v>
      </c>
      <c r="I569" s="148" t="s">
        <v>287</v>
      </c>
      <c r="J569" s="5" t="s">
        <v>1590</v>
      </c>
      <c r="K569" s="5" t="s">
        <v>544</v>
      </c>
      <c r="M569" s="5" t="str">
        <f t="shared" si="16"/>
        <v>II</v>
      </c>
      <c r="N569" s="5">
        <f ca="1">LOOKUP(99^99,--(0&amp;MID(C569,MIN(FIND({0,1,2,3,4,5,6,7,8,9},C569&amp;1234567890)),ROW(INDIRECT("1:"&amp;LEN(C569)+1)))))</f>
        <v>28</v>
      </c>
      <c r="O569" s="5" t="str">
        <f t="shared" si="17"/>
        <v>No data</v>
      </c>
      <c r="P569" s="5">
        <f ca="1">LOOKUP(99^99,--(0&amp;MID(G569,MIN(FIND({0,1,2,3,4,5,6,7,8,9},G569&amp;1234567890)),ROW(INDIRECT("1:"&amp;LEN(G569)+1)))))</f>
        <v>0</v>
      </c>
    </row>
    <row r="570" spans="1:16" x14ac:dyDescent="0.2">
      <c r="A570" s="148" t="s">
        <v>217</v>
      </c>
      <c r="B570" s="5">
        <v>58</v>
      </c>
      <c r="C570" s="5">
        <v>4</v>
      </c>
      <c r="D570" s="5">
        <v>6</v>
      </c>
      <c r="E570" s="5" t="s">
        <v>523</v>
      </c>
      <c r="F570" s="5" t="s">
        <v>539</v>
      </c>
      <c r="G570" s="5" t="s">
        <v>546</v>
      </c>
      <c r="H570" s="5" t="s">
        <v>666</v>
      </c>
      <c r="I570" s="148" t="s">
        <v>218</v>
      </c>
      <c r="J570" s="5" t="s">
        <v>1591</v>
      </c>
      <c r="K570" s="5" t="s">
        <v>526</v>
      </c>
      <c r="M570" s="5" t="str">
        <f t="shared" ca="1" si="16"/>
        <v>I</v>
      </c>
      <c r="N570" s="5">
        <f ca="1">LOOKUP(99^99,--(0&amp;MID(C570,MIN(FIND({0,1,2,3,4,5,6,7,8,9},C570&amp;1234567890)),ROW(INDIRECT("1:"&amp;LEN(C570)+1)))))</f>
        <v>4</v>
      </c>
      <c r="O570" s="5">
        <f t="shared" ca="1" si="17"/>
        <v>0</v>
      </c>
      <c r="P570" s="5">
        <f ca="1">LOOKUP(99^99,--(0&amp;MID(G570,MIN(FIND({0,1,2,3,4,5,6,7,8,9},G570&amp;1234567890)),ROW(INDIRECT("1:"&amp;LEN(G570)+1)))))</f>
        <v>0</v>
      </c>
    </row>
    <row r="571" spans="1:16" x14ac:dyDescent="0.2">
      <c r="A571" s="148" t="s">
        <v>201</v>
      </c>
      <c r="B571" s="5">
        <v>58</v>
      </c>
      <c r="C571" s="5">
        <v>0.73</v>
      </c>
      <c r="D571" s="5">
        <v>6</v>
      </c>
      <c r="E571" s="5" t="s">
        <v>607</v>
      </c>
      <c r="F571" s="5" t="s">
        <v>563</v>
      </c>
      <c r="G571" s="5">
        <v>0.48</v>
      </c>
      <c r="H571" s="5" t="s">
        <v>707</v>
      </c>
      <c r="I571" s="148" t="s">
        <v>317</v>
      </c>
      <c r="J571" s="5" t="s">
        <v>1102</v>
      </c>
      <c r="K571" s="5" t="s">
        <v>526</v>
      </c>
      <c r="M571" s="5" t="str">
        <f t="shared" ca="1" si="16"/>
        <v>I</v>
      </c>
      <c r="N571" s="5">
        <f ca="1">LOOKUP(99^99,--(0&amp;MID(C571,MIN(FIND({0,1,2,3,4,5,6,7,8,9},C571&amp;1234567890)),ROW(INDIRECT("1:"&amp;LEN(C571)+1)))))</f>
        <v>0.73</v>
      </c>
      <c r="O571" s="5">
        <f t="shared" ca="1" si="17"/>
        <v>0.48</v>
      </c>
      <c r="P571" s="5">
        <f ca="1">LOOKUP(99^99,--(0&amp;MID(G571,MIN(FIND({0,1,2,3,4,5,6,7,8,9},G571&amp;1234567890)),ROW(INDIRECT("1:"&amp;LEN(G571)+1)))))</f>
        <v>0.48</v>
      </c>
    </row>
    <row r="572" spans="1:16" x14ac:dyDescent="0.2">
      <c r="A572" s="148" t="s">
        <v>305</v>
      </c>
      <c r="B572" s="5">
        <v>58</v>
      </c>
      <c r="C572" s="5" t="s">
        <v>527</v>
      </c>
      <c r="D572" s="5" t="s">
        <v>527</v>
      </c>
      <c r="E572" s="5" t="s">
        <v>1213</v>
      </c>
      <c r="F572" s="5" t="s">
        <v>528</v>
      </c>
      <c r="G572" s="5">
        <v>0.1</v>
      </c>
      <c r="H572" s="5" t="s">
        <v>1592</v>
      </c>
      <c r="I572" s="148" t="s">
        <v>317</v>
      </c>
      <c r="J572" s="5" t="s">
        <v>1593</v>
      </c>
      <c r="K572" s="5" t="s">
        <v>628</v>
      </c>
      <c r="M572" s="5" t="str">
        <f t="shared" ca="1" si="16"/>
        <v>II</v>
      </c>
      <c r="N572" s="5">
        <f ca="1">LOOKUP(99^99,--(0&amp;MID(C572,MIN(FIND({0,1,2,3,4,5,6,7,8,9},C572&amp;1234567890)),ROW(INDIRECT("1:"&amp;LEN(C572)+1)))))</f>
        <v>0</v>
      </c>
      <c r="O572" s="5">
        <f t="shared" ca="1" si="17"/>
        <v>0.1</v>
      </c>
      <c r="P572" s="5">
        <f ca="1">LOOKUP(99^99,--(0&amp;MID(G572,MIN(FIND({0,1,2,3,4,5,6,7,8,9},G572&amp;1234567890)),ROW(INDIRECT("1:"&amp;LEN(G572)+1)))))</f>
        <v>0.1</v>
      </c>
    </row>
    <row r="573" spans="1:16" x14ac:dyDescent="0.2">
      <c r="A573" s="148" t="s">
        <v>177</v>
      </c>
      <c r="B573" s="5">
        <v>58</v>
      </c>
      <c r="C573" s="5">
        <v>4.0999999999999996</v>
      </c>
      <c r="D573" s="5">
        <v>9</v>
      </c>
      <c r="E573" s="5" t="s">
        <v>523</v>
      </c>
      <c r="F573" s="5" t="s">
        <v>603</v>
      </c>
      <c r="G573" s="5">
        <v>0.48</v>
      </c>
      <c r="H573" s="5" t="s">
        <v>1594</v>
      </c>
      <c r="I573" s="148" t="s">
        <v>317</v>
      </c>
      <c r="J573" s="5" t="s">
        <v>1595</v>
      </c>
      <c r="K573" s="5" t="s">
        <v>610</v>
      </c>
      <c r="M573" s="5" t="str">
        <f t="shared" ca="1" si="16"/>
        <v>II</v>
      </c>
      <c r="N573" s="5">
        <f ca="1">LOOKUP(99^99,--(0&amp;MID(C573,MIN(FIND({0,1,2,3,4,5,6,7,8,9},C573&amp;1234567890)),ROW(INDIRECT("1:"&amp;LEN(C573)+1)))))</f>
        <v>4.0999999999999996</v>
      </c>
      <c r="O573" s="5">
        <f t="shared" ca="1" si="17"/>
        <v>0.48</v>
      </c>
      <c r="P573" s="5">
        <f ca="1">LOOKUP(99^99,--(0&amp;MID(G573,MIN(FIND({0,1,2,3,4,5,6,7,8,9},G573&amp;1234567890)),ROW(INDIRECT("1:"&amp;LEN(G573)+1)))))</f>
        <v>0.48</v>
      </c>
    </row>
    <row r="574" spans="1:16" x14ac:dyDescent="0.2">
      <c r="A574" s="148" t="s">
        <v>209</v>
      </c>
      <c r="B574" s="5">
        <v>58</v>
      </c>
      <c r="C574" s="5">
        <v>4.59</v>
      </c>
      <c r="D574" s="5" t="s">
        <v>723</v>
      </c>
      <c r="E574" s="5" t="s">
        <v>523</v>
      </c>
      <c r="F574" s="5" t="s">
        <v>646</v>
      </c>
      <c r="G574" s="5">
        <v>0.46100000000000002</v>
      </c>
      <c r="H574" s="5" t="s">
        <v>1596</v>
      </c>
      <c r="I574" s="148" t="s">
        <v>218</v>
      </c>
      <c r="J574" s="5" t="s">
        <v>1597</v>
      </c>
      <c r="K574" s="5" t="s">
        <v>610</v>
      </c>
      <c r="M574" s="5" t="str">
        <f t="shared" ca="1" si="16"/>
        <v>II</v>
      </c>
      <c r="N574" s="5">
        <f ca="1">LOOKUP(99^99,--(0&amp;MID(C574,MIN(FIND({0,1,2,3,4,5,6,7,8,9},C574&amp;1234567890)),ROW(INDIRECT("1:"&amp;LEN(C574)+1)))))</f>
        <v>4.59</v>
      </c>
      <c r="O574" s="5">
        <f t="shared" ca="1" si="17"/>
        <v>0.46100000000000002</v>
      </c>
      <c r="P574" s="5">
        <f ca="1">LOOKUP(99^99,--(0&amp;MID(G574,MIN(FIND({0,1,2,3,4,5,6,7,8,9},G574&amp;1234567890)),ROW(INDIRECT("1:"&amp;LEN(G574)+1)))))</f>
        <v>0.46100000000000002</v>
      </c>
    </row>
    <row r="575" spans="1:16" x14ac:dyDescent="0.2">
      <c r="A575" s="148" t="s">
        <v>176</v>
      </c>
      <c r="B575" s="5">
        <v>58</v>
      </c>
      <c r="C575" s="5">
        <v>6.5</v>
      </c>
      <c r="D575" s="5">
        <v>7</v>
      </c>
      <c r="E575" s="5" t="s">
        <v>523</v>
      </c>
      <c r="F575" s="5" t="s">
        <v>539</v>
      </c>
      <c r="G575" s="5" t="s">
        <v>522</v>
      </c>
      <c r="H575" s="5" t="s">
        <v>540</v>
      </c>
      <c r="I575" s="148" t="s">
        <v>201</v>
      </c>
      <c r="J575" s="5" t="s">
        <v>1598</v>
      </c>
      <c r="K575" s="5" t="s">
        <v>728</v>
      </c>
      <c r="M575" s="5" t="str">
        <f t="shared" ca="1" si="16"/>
        <v>II</v>
      </c>
      <c r="N575" s="5">
        <f ca="1">LOOKUP(99^99,--(0&amp;MID(C575,MIN(FIND({0,1,2,3,4,5,6,7,8,9},C575&amp;1234567890)),ROW(INDIRECT("1:"&amp;LEN(C575)+1)))))</f>
        <v>6.5</v>
      </c>
      <c r="O575" s="5" t="str">
        <f t="shared" si="17"/>
        <v>No data</v>
      </c>
      <c r="P575" s="5">
        <f ca="1">LOOKUP(99^99,--(0&amp;MID(G575,MIN(FIND({0,1,2,3,4,5,6,7,8,9},G575&amp;1234567890)),ROW(INDIRECT("1:"&amp;LEN(G575)+1)))))</f>
        <v>0</v>
      </c>
    </row>
    <row r="576" spans="1:16" x14ac:dyDescent="0.2">
      <c r="A576" s="148" t="s">
        <v>174</v>
      </c>
      <c r="B576" s="5">
        <v>58</v>
      </c>
      <c r="C576" s="5">
        <v>70</v>
      </c>
      <c r="D576" s="5">
        <v>7</v>
      </c>
      <c r="E576" s="5" t="s">
        <v>523</v>
      </c>
      <c r="F576" s="5" t="s">
        <v>539</v>
      </c>
      <c r="G576" s="5">
        <v>0.1</v>
      </c>
      <c r="H576" s="5" t="s">
        <v>1599</v>
      </c>
      <c r="I576" s="148" t="s">
        <v>202</v>
      </c>
      <c r="J576" s="5" t="s">
        <v>1600</v>
      </c>
      <c r="K576" s="5" t="s">
        <v>526</v>
      </c>
      <c r="M576" s="5" t="str">
        <f t="shared" ca="1" si="16"/>
        <v>II</v>
      </c>
      <c r="N576" s="5">
        <f ca="1">LOOKUP(99^99,--(0&amp;MID(C576,MIN(FIND({0,1,2,3,4,5,6,7,8,9},C576&amp;1234567890)),ROW(INDIRECT("1:"&amp;LEN(C576)+1)))))</f>
        <v>70</v>
      </c>
      <c r="O576" s="5">
        <f t="shared" ca="1" si="17"/>
        <v>0.1</v>
      </c>
      <c r="P576" s="5">
        <f ca="1">LOOKUP(99^99,--(0&amp;MID(G576,MIN(FIND({0,1,2,3,4,5,6,7,8,9},G576&amp;1234567890)),ROW(INDIRECT("1:"&amp;LEN(G576)+1)))))</f>
        <v>0.1</v>
      </c>
    </row>
    <row r="577" spans="1:16" x14ac:dyDescent="0.2">
      <c r="A577" s="148" t="s">
        <v>276</v>
      </c>
      <c r="B577" s="5">
        <v>58</v>
      </c>
      <c r="C577" s="5">
        <v>4.3899999999999997</v>
      </c>
      <c r="D577" s="5">
        <v>6</v>
      </c>
      <c r="E577" s="5" t="s">
        <v>607</v>
      </c>
      <c r="F577" s="5" t="s">
        <v>533</v>
      </c>
      <c r="G577" s="5" t="s">
        <v>522</v>
      </c>
      <c r="H577" s="5" t="s">
        <v>540</v>
      </c>
      <c r="I577" s="148" t="s">
        <v>179</v>
      </c>
      <c r="J577" s="5" t="s">
        <v>1601</v>
      </c>
      <c r="K577" s="5" t="s">
        <v>544</v>
      </c>
      <c r="M577" s="5" t="str">
        <f t="shared" ca="1" si="16"/>
        <v>I</v>
      </c>
      <c r="N577" s="5">
        <f ca="1">LOOKUP(99^99,--(0&amp;MID(C577,MIN(FIND({0,1,2,3,4,5,6,7,8,9},C577&amp;1234567890)),ROW(INDIRECT("1:"&amp;LEN(C577)+1)))))</f>
        <v>4.3899999999999997</v>
      </c>
      <c r="O577" s="5" t="str">
        <f t="shared" si="17"/>
        <v>No data</v>
      </c>
      <c r="P577" s="5">
        <f ca="1">LOOKUP(99^99,--(0&amp;MID(G577,MIN(FIND({0,1,2,3,4,5,6,7,8,9},G577&amp;1234567890)),ROW(INDIRECT("1:"&amp;LEN(G577)+1)))))</f>
        <v>0</v>
      </c>
    </row>
    <row r="578" spans="1:16" x14ac:dyDescent="0.2">
      <c r="A578" s="148" t="s">
        <v>230</v>
      </c>
      <c r="B578" s="5">
        <v>58</v>
      </c>
      <c r="C578" s="5">
        <v>7.3</v>
      </c>
      <c r="D578" s="5">
        <v>5</v>
      </c>
      <c r="E578" s="5" t="s">
        <v>523</v>
      </c>
      <c r="F578" s="5" t="s">
        <v>539</v>
      </c>
      <c r="G578" s="5" t="s">
        <v>546</v>
      </c>
      <c r="H578" s="5" t="s">
        <v>1602</v>
      </c>
      <c r="I578" s="148" t="s">
        <v>317</v>
      </c>
      <c r="J578" s="5" t="s">
        <v>1603</v>
      </c>
      <c r="K578" s="5" t="s">
        <v>612</v>
      </c>
      <c r="M578" s="5" t="str">
        <f t="shared" ref="M578:M641" ca="1" si="18">IF(COUNTIF($E578,"*N1*")+COUNTIF($E578,"*M1*")+COUNTIF($E578,"*T4*")&gt;0,"IV",IF(COUNTIF($E578,"*T3*")&gt;0,"III",IF(COUNTIFS($E578,"*T1*",$N578,"&lt;10",$D578,"&lt;=6")+COUNTIFS($E578,"*T2a*",$N578,"&lt;10",$D578,"&lt;=6")&gt;0,"I",IF(COUNTIF($E578,"*T*")&gt;0,"II","Uncat"))))</f>
        <v>I</v>
      </c>
      <c r="N578" s="5">
        <f ca="1">LOOKUP(99^99,--(0&amp;MID(C578,MIN(FIND({0,1,2,3,4,5,6,7,8,9},C578&amp;1234567890)),ROW(INDIRECT("1:"&amp;LEN(C578)+1)))))</f>
        <v>7.3</v>
      </c>
      <c r="O578" s="5">
        <f t="shared" ref="O578:O641" ca="1" si="19">IF(COUNTIF(H578,"*RIP*")&gt;0,N578,IF(COUNTIF(G578,"-*")&gt;0,"No data",IF(P578=0,IF(COUNTIF(G578,"undetec*")&gt;0,0,"no data"),P578)))</f>
        <v>0</v>
      </c>
      <c r="P578" s="5">
        <f ca="1">LOOKUP(99^99,--(0&amp;MID(G578,MIN(FIND({0,1,2,3,4,5,6,7,8,9},G578&amp;1234567890)),ROW(INDIRECT("1:"&amp;LEN(G578)+1)))))</f>
        <v>0</v>
      </c>
    </row>
    <row r="579" spans="1:16" x14ac:dyDescent="0.2">
      <c r="A579" s="148" t="s">
        <v>179</v>
      </c>
      <c r="B579" s="5">
        <v>58</v>
      </c>
      <c r="C579" s="5">
        <v>4.0999999999999996</v>
      </c>
      <c r="D579" s="5">
        <v>6</v>
      </c>
      <c r="E579" s="5" t="s">
        <v>523</v>
      </c>
      <c r="F579" s="5" t="s">
        <v>533</v>
      </c>
      <c r="G579" s="5" t="s">
        <v>679</v>
      </c>
      <c r="H579" s="5" t="s">
        <v>892</v>
      </c>
      <c r="I579" s="148" t="s">
        <v>224</v>
      </c>
      <c r="J579" s="5" t="s">
        <v>1604</v>
      </c>
      <c r="K579" s="5" t="s">
        <v>542</v>
      </c>
      <c r="M579" s="5" t="str">
        <f t="shared" ca="1" si="18"/>
        <v>I</v>
      </c>
      <c r="N579" s="5">
        <f ca="1">LOOKUP(99^99,--(0&amp;MID(C579,MIN(FIND({0,1,2,3,4,5,6,7,8,9},C579&amp;1234567890)),ROW(INDIRECT("1:"&amp;LEN(C579)+1)))))</f>
        <v>4.0999999999999996</v>
      </c>
      <c r="O579" s="5">
        <f t="shared" ca="1" si="19"/>
        <v>0.1</v>
      </c>
      <c r="P579" s="5">
        <f ca="1">LOOKUP(99^99,--(0&amp;MID(G579,MIN(FIND({0,1,2,3,4,5,6,7,8,9},G579&amp;1234567890)),ROW(INDIRECT("1:"&amp;LEN(G579)+1)))))</f>
        <v>0.1</v>
      </c>
    </row>
    <row r="580" spans="1:16" x14ac:dyDescent="0.2">
      <c r="A580" s="148" t="s">
        <v>306</v>
      </c>
      <c r="B580" s="5">
        <v>58</v>
      </c>
      <c r="C580" s="5">
        <v>421</v>
      </c>
      <c r="D580" s="5">
        <v>8</v>
      </c>
      <c r="E580" s="5" t="s">
        <v>560</v>
      </c>
      <c r="F580" s="5" t="s">
        <v>561</v>
      </c>
      <c r="G580" s="5">
        <v>16.100000000000001</v>
      </c>
      <c r="H580" s="5" t="s">
        <v>1605</v>
      </c>
      <c r="I580" s="148" t="s">
        <v>224</v>
      </c>
      <c r="J580" s="5" t="s">
        <v>1606</v>
      </c>
      <c r="K580" s="5" t="s">
        <v>697</v>
      </c>
      <c r="M580" s="5" t="str">
        <f t="shared" si="18"/>
        <v>IV</v>
      </c>
      <c r="N580" s="5">
        <f ca="1">LOOKUP(99^99,--(0&amp;MID(C580,MIN(FIND({0,1,2,3,4,5,6,7,8,9},C580&amp;1234567890)),ROW(INDIRECT("1:"&amp;LEN(C580)+1)))))</f>
        <v>421</v>
      </c>
      <c r="O580" s="5">
        <f t="shared" ca="1" si="19"/>
        <v>16.100000000000001</v>
      </c>
      <c r="P580" s="5">
        <f ca="1">LOOKUP(99^99,--(0&amp;MID(G580,MIN(FIND({0,1,2,3,4,5,6,7,8,9},G580&amp;1234567890)),ROW(INDIRECT("1:"&amp;LEN(G580)+1)))))</f>
        <v>16.100000000000001</v>
      </c>
    </row>
    <row r="581" spans="1:16" x14ac:dyDescent="0.2">
      <c r="A581" s="148" t="s">
        <v>191</v>
      </c>
      <c r="B581" s="5">
        <v>58</v>
      </c>
      <c r="C581" s="5">
        <v>5</v>
      </c>
      <c r="D581" s="5">
        <v>6</v>
      </c>
      <c r="E581" s="5" t="s">
        <v>523</v>
      </c>
      <c r="F581" s="5" t="s">
        <v>533</v>
      </c>
      <c r="G581" s="5" t="s">
        <v>546</v>
      </c>
      <c r="H581" s="5" t="s">
        <v>1183</v>
      </c>
      <c r="I581" s="148" t="s">
        <v>209</v>
      </c>
      <c r="J581" s="5" t="s">
        <v>530</v>
      </c>
      <c r="K581" s="5" t="s">
        <v>794</v>
      </c>
      <c r="M581" s="5" t="str">
        <f t="shared" ca="1" si="18"/>
        <v>I</v>
      </c>
      <c r="N581" s="5">
        <f ca="1">LOOKUP(99^99,--(0&amp;MID(C581,MIN(FIND({0,1,2,3,4,5,6,7,8,9},C581&amp;1234567890)),ROW(INDIRECT("1:"&amp;LEN(C581)+1)))))</f>
        <v>5</v>
      </c>
      <c r="O581" s="5">
        <f t="shared" ca="1" si="19"/>
        <v>0</v>
      </c>
      <c r="P581" s="5">
        <f ca="1">LOOKUP(99^99,--(0&amp;MID(G581,MIN(FIND({0,1,2,3,4,5,6,7,8,9},G581&amp;1234567890)),ROW(INDIRECT("1:"&amp;LEN(G581)+1)))))</f>
        <v>0</v>
      </c>
    </row>
    <row r="582" spans="1:16" x14ac:dyDescent="0.2">
      <c r="A582" s="148" t="s">
        <v>238</v>
      </c>
      <c r="B582" s="5">
        <v>58</v>
      </c>
      <c r="C582" s="5">
        <v>7.12</v>
      </c>
      <c r="D582" s="5">
        <v>7</v>
      </c>
      <c r="E582" s="5" t="s">
        <v>523</v>
      </c>
      <c r="F582" s="5" t="s">
        <v>533</v>
      </c>
      <c r="G582" s="5" t="s">
        <v>522</v>
      </c>
      <c r="H582" s="5" t="s">
        <v>540</v>
      </c>
      <c r="I582" s="148" t="s">
        <v>217</v>
      </c>
      <c r="J582" s="5" t="s">
        <v>1607</v>
      </c>
      <c r="K582" s="5" t="s">
        <v>615</v>
      </c>
      <c r="M582" s="5" t="str">
        <f t="shared" ca="1" si="18"/>
        <v>II</v>
      </c>
      <c r="N582" s="5">
        <f ca="1">LOOKUP(99^99,--(0&amp;MID(C582,MIN(FIND({0,1,2,3,4,5,6,7,8,9},C582&amp;1234567890)),ROW(INDIRECT("1:"&amp;LEN(C582)+1)))))</f>
        <v>7.12</v>
      </c>
      <c r="O582" s="5" t="str">
        <f t="shared" si="19"/>
        <v>No data</v>
      </c>
      <c r="P582" s="5">
        <f ca="1">LOOKUP(99^99,--(0&amp;MID(G582,MIN(FIND({0,1,2,3,4,5,6,7,8,9},G582&amp;1234567890)),ROW(INDIRECT("1:"&amp;LEN(G582)+1)))))</f>
        <v>0</v>
      </c>
    </row>
    <row r="583" spans="1:16" x14ac:dyDescent="0.2">
      <c r="A583" s="148" t="s">
        <v>177</v>
      </c>
      <c r="B583" s="5">
        <v>58</v>
      </c>
      <c r="C583" s="5">
        <v>12.5</v>
      </c>
      <c r="D583" s="5">
        <v>6</v>
      </c>
      <c r="E583" s="5" t="s">
        <v>523</v>
      </c>
      <c r="F583" s="5" t="s">
        <v>563</v>
      </c>
      <c r="G583" s="5" t="s">
        <v>527</v>
      </c>
      <c r="H583" s="5" t="s">
        <v>1608</v>
      </c>
      <c r="I583" s="148" t="s">
        <v>224</v>
      </c>
      <c r="J583" s="5" t="s">
        <v>1609</v>
      </c>
      <c r="K583" s="5" t="s">
        <v>542</v>
      </c>
      <c r="M583" s="5" t="str">
        <f t="shared" ca="1" si="18"/>
        <v>II</v>
      </c>
      <c r="N583" s="5">
        <f ca="1">LOOKUP(99^99,--(0&amp;MID(C583,MIN(FIND({0,1,2,3,4,5,6,7,8,9},C583&amp;1234567890)),ROW(INDIRECT("1:"&amp;LEN(C583)+1)))))</f>
        <v>12.5</v>
      </c>
      <c r="O583" s="5" t="str">
        <f t="shared" ca="1" si="19"/>
        <v>no data</v>
      </c>
      <c r="P583" s="5">
        <f ca="1">LOOKUP(99^99,--(0&amp;MID(G583,MIN(FIND({0,1,2,3,4,5,6,7,8,9},G583&amp;1234567890)),ROW(INDIRECT("1:"&amp;LEN(G583)+1)))))</f>
        <v>0</v>
      </c>
    </row>
    <row r="584" spans="1:16" x14ac:dyDescent="0.2">
      <c r="A584" s="148" t="s">
        <v>191</v>
      </c>
      <c r="B584" s="5">
        <v>58</v>
      </c>
      <c r="C584" s="5">
        <v>4</v>
      </c>
      <c r="D584" s="5">
        <v>6</v>
      </c>
      <c r="E584" s="5" t="s">
        <v>523</v>
      </c>
      <c r="F584" s="5" t="s">
        <v>539</v>
      </c>
      <c r="G584" s="5">
        <v>0.01</v>
      </c>
      <c r="H584" s="5" t="s">
        <v>1610</v>
      </c>
      <c r="I584" s="148" t="s">
        <v>224</v>
      </c>
      <c r="J584" s="5" t="s">
        <v>1611</v>
      </c>
      <c r="K584" s="5" t="s">
        <v>718</v>
      </c>
      <c r="M584" s="5" t="str">
        <f t="shared" ca="1" si="18"/>
        <v>I</v>
      </c>
      <c r="N584" s="5">
        <f ca="1">LOOKUP(99^99,--(0&amp;MID(C584,MIN(FIND({0,1,2,3,4,5,6,7,8,9},C584&amp;1234567890)),ROW(INDIRECT("1:"&amp;LEN(C584)+1)))))</f>
        <v>4</v>
      </c>
      <c r="O584" s="5">
        <f t="shared" ca="1" si="19"/>
        <v>0.01</v>
      </c>
      <c r="P584" s="5">
        <f ca="1">LOOKUP(99^99,--(0&amp;MID(G584,MIN(FIND({0,1,2,3,4,5,6,7,8,9},G584&amp;1234567890)),ROW(INDIRECT("1:"&amp;LEN(G584)+1)))))</f>
        <v>0.01</v>
      </c>
    </row>
    <row r="585" spans="1:16" x14ac:dyDescent="0.2">
      <c r="A585" s="148" t="s">
        <v>194</v>
      </c>
      <c r="B585" s="5">
        <v>58</v>
      </c>
      <c r="C585" s="5">
        <v>2.5</v>
      </c>
      <c r="D585" s="5">
        <v>6</v>
      </c>
      <c r="E585" s="5" t="s">
        <v>607</v>
      </c>
      <c r="F585" s="5" t="s">
        <v>1195</v>
      </c>
      <c r="G585" s="5">
        <v>2.71</v>
      </c>
      <c r="H585" s="5" t="s">
        <v>1612</v>
      </c>
      <c r="I585" s="148" t="s">
        <v>202</v>
      </c>
      <c r="J585" s="5" t="s">
        <v>1613</v>
      </c>
      <c r="K585" s="5" t="s">
        <v>1522</v>
      </c>
      <c r="M585" s="5" t="str">
        <f t="shared" ca="1" si="18"/>
        <v>I</v>
      </c>
      <c r="N585" s="5">
        <f ca="1">LOOKUP(99^99,--(0&amp;MID(C585,MIN(FIND({0,1,2,3,4,5,6,7,8,9},C585&amp;1234567890)),ROW(INDIRECT("1:"&amp;LEN(C585)+1)))))</f>
        <v>2.5</v>
      </c>
      <c r="O585" s="5">
        <f t="shared" ca="1" si="19"/>
        <v>2.71</v>
      </c>
      <c r="P585" s="5">
        <f ca="1">LOOKUP(99^99,--(0&amp;MID(G585,MIN(FIND({0,1,2,3,4,5,6,7,8,9},G585&amp;1234567890)),ROW(INDIRECT("1:"&amp;LEN(G585)+1)))))</f>
        <v>2.71</v>
      </c>
    </row>
    <row r="586" spans="1:16" x14ac:dyDescent="0.2">
      <c r="A586" s="148" t="s">
        <v>307</v>
      </c>
      <c r="B586" s="5">
        <v>58</v>
      </c>
      <c r="C586" s="5">
        <v>10.4</v>
      </c>
      <c r="D586" s="5">
        <v>6</v>
      </c>
      <c r="E586" s="5" t="s">
        <v>532</v>
      </c>
      <c r="F586" s="5" t="s">
        <v>646</v>
      </c>
      <c r="G586" s="5">
        <v>0.22</v>
      </c>
      <c r="H586" s="5" t="s">
        <v>618</v>
      </c>
      <c r="I586" s="148" t="s">
        <v>224</v>
      </c>
      <c r="J586" s="5" t="s">
        <v>1614</v>
      </c>
      <c r="K586" s="5" t="s">
        <v>944</v>
      </c>
      <c r="M586" s="5" t="str">
        <f t="shared" ca="1" si="18"/>
        <v>II</v>
      </c>
      <c r="N586" s="5">
        <f ca="1">LOOKUP(99^99,--(0&amp;MID(C586,MIN(FIND({0,1,2,3,4,5,6,7,8,9},C586&amp;1234567890)),ROW(INDIRECT("1:"&amp;LEN(C586)+1)))))</f>
        <v>10.4</v>
      </c>
      <c r="O586" s="5">
        <f t="shared" ca="1" si="19"/>
        <v>0.22</v>
      </c>
      <c r="P586" s="5">
        <f ca="1">LOOKUP(99^99,--(0&amp;MID(G586,MIN(FIND({0,1,2,3,4,5,6,7,8,9},G586&amp;1234567890)),ROW(INDIRECT("1:"&amp;LEN(G586)+1)))))</f>
        <v>0.22</v>
      </c>
    </row>
    <row r="587" spans="1:16" x14ac:dyDescent="0.2">
      <c r="A587" s="148" t="s">
        <v>193</v>
      </c>
      <c r="B587" s="5">
        <v>58</v>
      </c>
      <c r="C587" s="5">
        <v>7.2</v>
      </c>
      <c r="D587" s="5">
        <v>6</v>
      </c>
      <c r="E587" s="5" t="s">
        <v>523</v>
      </c>
      <c r="F587" s="5" t="s">
        <v>539</v>
      </c>
      <c r="G587" s="5" t="s">
        <v>522</v>
      </c>
      <c r="H587" s="5" t="s">
        <v>540</v>
      </c>
      <c r="I587" s="148" t="s">
        <v>181</v>
      </c>
      <c r="J587" s="5" t="s">
        <v>1615</v>
      </c>
      <c r="K587" s="5" t="s">
        <v>526</v>
      </c>
      <c r="M587" s="5" t="str">
        <f t="shared" ca="1" si="18"/>
        <v>I</v>
      </c>
      <c r="N587" s="5">
        <f ca="1">LOOKUP(99^99,--(0&amp;MID(C587,MIN(FIND({0,1,2,3,4,5,6,7,8,9},C587&amp;1234567890)),ROW(INDIRECT("1:"&amp;LEN(C587)+1)))))</f>
        <v>7.2</v>
      </c>
      <c r="O587" s="5" t="str">
        <f t="shared" si="19"/>
        <v>No data</v>
      </c>
      <c r="P587" s="5">
        <f ca="1">LOOKUP(99^99,--(0&amp;MID(G587,MIN(FIND({0,1,2,3,4,5,6,7,8,9},G587&amp;1234567890)),ROW(INDIRECT("1:"&amp;LEN(G587)+1)))))</f>
        <v>0</v>
      </c>
    </row>
    <row r="588" spans="1:16" x14ac:dyDescent="0.2">
      <c r="A588" s="148" t="s">
        <v>249</v>
      </c>
      <c r="B588" s="5">
        <v>58</v>
      </c>
      <c r="C588" s="5">
        <v>2.6</v>
      </c>
      <c r="D588" s="5">
        <v>6</v>
      </c>
      <c r="E588" s="5" t="s">
        <v>1213</v>
      </c>
      <c r="F588" s="5" t="s">
        <v>539</v>
      </c>
      <c r="G588" s="5" t="s">
        <v>546</v>
      </c>
      <c r="H588" s="5" t="s">
        <v>1616</v>
      </c>
      <c r="I588" s="148" t="s">
        <v>228</v>
      </c>
      <c r="J588" s="5" t="s">
        <v>1617</v>
      </c>
      <c r="K588" s="5" t="s">
        <v>590</v>
      </c>
      <c r="M588" s="5" t="str">
        <f t="shared" ca="1" si="18"/>
        <v>I</v>
      </c>
      <c r="N588" s="5">
        <f ca="1">LOOKUP(99^99,--(0&amp;MID(C588,MIN(FIND({0,1,2,3,4,5,6,7,8,9},C588&amp;1234567890)),ROW(INDIRECT("1:"&amp;LEN(C588)+1)))))</f>
        <v>2.6</v>
      </c>
      <c r="O588" s="5">
        <f t="shared" ca="1" si="19"/>
        <v>0</v>
      </c>
      <c r="P588" s="5">
        <f ca="1">LOOKUP(99^99,--(0&amp;MID(G588,MIN(FIND({0,1,2,3,4,5,6,7,8,9},G588&amp;1234567890)),ROW(INDIRECT("1:"&amp;LEN(G588)+1)))))</f>
        <v>0</v>
      </c>
    </row>
    <row r="589" spans="1:16" x14ac:dyDescent="0.2">
      <c r="A589" s="148" t="s">
        <v>290</v>
      </c>
      <c r="B589" s="5">
        <v>58</v>
      </c>
      <c r="C589" s="5">
        <v>110</v>
      </c>
      <c r="D589" s="5">
        <v>7</v>
      </c>
      <c r="E589" s="5" t="s">
        <v>560</v>
      </c>
      <c r="F589" s="5" t="s">
        <v>561</v>
      </c>
      <c r="G589" s="5">
        <v>2.5</v>
      </c>
      <c r="H589" s="5" t="s">
        <v>1618</v>
      </c>
      <c r="I589" s="148" t="s">
        <v>178</v>
      </c>
      <c r="J589" s="5" t="s">
        <v>1619</v>
      </c>
      <c r="K589" s="5" t="s">
        <v>610</v>
      </c>
      <c r="M589" s="5" t="str">
        <f t="shared" si="18"/>
        <v>IV</v>
      </c>
      <c r="N589" s="5">
        <f ca="1">LOOKUP(99^99,--(0&amp;MID(C589,MIN(FIND({0,1,2,3,4,5,6,7,8,9},C589&amp;1234567890)),ROW(INDIRECT("1:"&amp;LEN(C589)+1)))))</f>
        <v>110</v>
      </c>
      <c r="O589" s="5">
        <f t="shared" ca="1" si="19"/>
        <v>2.5</v>
      </c>
      <c r="P589" s="5">
        <f ca="1">LOOKUP(99^99,--(0&amp;MID(G589,MIN(FIND({0,1,2,3,4,5,6,7,8,9},G589&amp;1234567890)),ROW(INDIRECT("1:"&amp;LEN(G589)+1)))))</f>
        <v>2.5</v>
      </c>
    </row>
    <row r="590" spans="1:16" x14ac:dyDescent="0.2">
      <c r="A590" s="148" t="s">
        <v>222</v>
      </c>
      <c r="B590" s="5">
        <v>58</v>
      </c>
      <c r="C590" s="5">
        <v>3.8</v>
      </c>
      <c r="D590" s="5">
        <v>6</v>
      </c>
      <c r="E590" s="5" t="s">
        <v>523</v>
      </c>
      <c r="F590" s="5" t="s">
        <v>563</v>
      </c>
      <c r="G590" s="5">
        <v>1.4</v>
      </c>
      <c r="H590" s="5" t="s">
        <v>1620</v>
      </c>
      <c r="I590" s="148" t="s">
        <v>215</v>
      </c>
      <c r="J590" s="5" t="s">
        <v>1621</v>
      </c>
      <c r="K590" s="5" t="s">
        <v>726</v>
      </c>
      <c r="M590" s="5" t="str">
        <f t="shared" ca="1" si="18"/>
        <v>I</v>
      </c>
      <c r="N590" s="5">
        <f ca="1">LOOKUP(99^99,--(0&amp;MID(C590,MIN(FIND({0,1,2,3,4,5,6,7,8,9},C590&amp;1234567890)),ROW(INDIRECT("1:"&amp;LEN(C590)+1)))))</f>
        <v>3.8</v>
      </c>
      <c r="O590" s="5">
        <f t="shared" ca="1" si="19"/>
        <v>1.4</v>
      </c>
      <c r="P590" s="5">
        <f ca="1">LOOKUP(99^99,--(0&amp;MID(G590,MIN(FIND({0,1,2,3,4,5,6,7,8,9},G590&amp;1234567890)),ROW(INDIRECT("1:"&amp;LEN(G590)+1)))))</f>
        <v>1.4</v>
      </c>
    </row>
    <row r="591" spans="1:16" x14ac:dyDescent="0.2">
      <c r="A591" s="148" t="s">
        <v>219</v>
      </c>
      <c r="B591" s="5">
        <v>58</v>
      </c>
      <c r="C591" s="5">
        <v>5.6</v>
      </c>
      <c r="D591" s="5">
        <v>7</v>
      </c>
      <c r="E591" s="5" t="s">
        <v>607</v>
      </c>
      <c r="F591" s="5" t="s">
        <v>539</v>
      </c>
      <c r="G591" s="5" t="s">
        <v>546</v>
      </c>
      <c r="H591" s="5" t="s">
        <v>567</v>
      </c>
      <c r="I591" s="148" t="s">
        <v>247</v>
      </c>
      <c r="J591" s="5" t="s">
        <v>1622</v>
      </c>
      <c r="K591" s="5" t="s">
        <v>728</v>
      </c>
      <c r="M591" s="5" t="str">
        <f t="shared" ca="1" si="18"/>
        <v>II</v>
      </c>
      <c r="N591" s="5">
        <f ca="1">LOOKUP(99^99,--(0&amp;MID(C591,MIN(FIND({0,1,2,3,4,5,6,7,8,9},C591&amp;1234567890)),ROW(INDIRECT("1:"&amp;LEN(C591)+1)))))</f>
        <v>5.6</v>
      </c>
      <c r="O591" s="5">
        <f t="shared" ca="1" si="19"/>
        <v>0</v>
      </c>
      <c r="P591" s="5">
        <f ca="1">LOOKUP(99^99,--(0&amp;MID(G591,MIN(FIND({0,1,2,3,4,5,6,7,8,9},G591&amp;1234567890)),ROW(INDIRECT("1:"&amp;LEN(G591)+1)))))</f>
        <v>0</v>
      </c>
    </row>
    <row r="592" spans="1:16" x14ac:dyDescent="0.2">
      <c r="A592" s="148" t="s">
        <v>261</v>
      </c>
      <c r="B592" s="5">
        <v>58</v>
      </c>
      <c r="C592" s="5">
        <v>8.2799999999999994</v>
      </c>
      <c r="D592" s="5" t="s">
        <v>527</v>
      </c>
      <c r="E592" s="5" t="s">
        <v>523</v>
      </c>
      <c r="F592" s="5" t="s">
        <v>533</v>
      </c>
      <c r="G592" s="5">
        <v>0.61</v>
      </c>
      <c r="H592" s="5" t="s">
        <v>719</v>
      </c>
      <c r="I592" s="148" t="s">
        <v>215</v>
      </c>
      <c r="J592" s="5" t="s">
        <v>1623</v>
      </c>
      <c r="K592" s="5" t="s">
        <v>1311</v>
      </c>
      <c r="M592" s="5" t="str">
        <f t="shared" ca="1" si="18"/>
        <v>II</v>
      </c>
      <c r="N592" s="5">
        <f ca="1">LOOKUP(99^99,--(0&amp;MID(C592,MIN(FIND({0,1,2,3,4,5,6,7,8,9},C592&amp;1234567890)),ROW(INDIRECT("1:"&amp;LEN(C592)+1)))))</f>
        <v>8.2799999999999994</v>
      </c>
      <c r="O592" s="5">
        <f t="shared" ca="1" si="19"/>
        <v>0.61</v>
      </c>
      <c r="P592" s="5">
        <f ca="1">LOOKUP(99^99,--(0&amp;MID(G592,MIN(FIND({0,1,2,3,4,5,6,7,8,9},G592&amp;1234567890)),ROW(INDIRECT("1:"&amp;LEN(G592)+1)))))</f>
        <v>0.61</v>
      </c>
    </row>
    <row r="593" spans="1:16" x14ac:dyDescent="0.2">
      <c r="A593" s="148" t="s">
        <v>308</v>
      </c>
      <c r="B593" s="5">
        <v>59</v>
      </c>
      <c r="C593" s="5">
        <v>349</v>
      </c>
      <c r="D593" s="5">
        <v>7</v>
      </c>
      <c r="E593" s="5" t="s">
        <v>527</v>
      </c>
      <c r="F593" s="5" t="s">
        <v>561</v>
      </c>
      <c r="G593" s="5">
        <v>0.8</v>
      </c>
      <c r="H593" s="5" t="s">
        <v>1624</v>
      </c>
      <c r="I593" s="148" t="s">
        <v>247</v>
      </c>
      <c r="J593" s="5" t="s">
        <v>1625</v>
      </c>
      <c r="K593" s="5" t="s">
        <v>703</v>
      </c>
      <c r="M593" s="5" t="str">
        <f t="shared" si="18"/>
        <v>Uncat</v>
      </c>
      <c r="N593" s="5">
        <f ca="1">LOOKUP(99^99,--(0&amp;MID(C593,MIN(FIND({0,1,2,3,4,5,6,7,8,9},C593&amp;1234567890)),ROW(INDIRECT("1:"&amp;LEN(C593)+1)))))</f>
        <v>349</v>
      </c>
      <c r="O593" s="5">
        <f t="shared" ca="1" si="19"/>
        <v>0.8</v>
      </c>
      <c r="P593" s="5">
        <f ca="1">LOOKUP(99^99,--(0&amp;MID(G593,MIN(FIND({0,1,2,3,4,5,6,7,8,9},G593&amp;1234567890)),ROW(INDIRECT("1:"&amp;LEN(G593)+1)))))</f>
        <v>0.8</v>
      </c>
    </row>
    <row r="594" spans="1:16" x14ac:dyDescent="0.2">
      <c r="A594" s="148" t="s">
        <v>251</v>
      </c>
      <c r="B594" s="5">
        <v>59</v>
      </c>
      <c r="C594" s="5">
        <v>435</v>
      </c>
      <c r="D594" s="5">
        <v>9</v>
      </c>
      <c r="E594" s="5" t="s">
        <v>560</v>
      </c>
      <c r="F594" s="5" t="s">
        <v>561</v>
      </c>
      <c r="G594" s="5" t="s">
        <v>522</v>
      </c>
      <c r="H594" s="5" t="s">
        <v>597</v>
      </c>
      <c r="I594" s="148" t="s">
        <v>212</v>
      </c>
      <c r="J594" s="5" t="s">
        <v>1626</v>
      </c>
      <c r="K594" s="5" t="s">
        <v>584</v>
      </c>
      <c r="M594" s="5" t="str">
        <f t="shared" si="18"/>
        <v>IV</v>
      </c>
      <c r="N594" s="5">
        <f ca="1">LOOKUP(99^99,--(0&amp;MID(C594,MIN(FIND({0,1,2,3,4,5,6,7,8,9},C594&amp;1234567890)),ROW(INDIRECT("1:"&amp;LEN(C594)+1)))))</f>
        <v>435</v>
      </c>
      <c r="O594" s="5">
        <f t="shared" ca="1" si="19"/>
        <v>435</v>
      </c>
      <c r="P594" s="5">
        <f ca="1">LOOKUP(99^99,--(0&amp;MID(G594,MIN(FIND({0,1,2,3,4,5,6,7,8,9},G594&amp;1234567890)),ROW(INDIRECT("1:"&amp;LEN(G594)+1)))))</f>
        <v>0</v>
      </c>
    </row>
    <row r="595" spans="1:16" x14ac:dyDescent="0.2">
      <c r="A595" s="148" t="s">
        <v>282</v>
      </c>
      <c r="B595" s="5">
        <v>59</v>
      </c>
      <c r="C595" s="5">
        <v>19</v>
      </c>
      <c r="D595" s="5">
        <v>7</v>
      </c>
      <c r="E595" s="5" t="s">
        <v>545</v>
      </c>
      <c r="F595" s="5" t="s">
        <v>719</v>
      </c>
      <c r="G595" s="5" t="s">
        <v>522</v>
      </c>
      <c r="H595" s="5" t="s">
        <v>597</v>
      </c>
      <c r="I595" s="148" t="s">
        <v>236</v>
      </c>
      <c r="J595" s="5" t="s">
        <v>1627</v>
      </c>
      <c r="K595" s="5" t="s">
        <v>626</v>
      </c>
      <c r="M595" s="5" t="str">
        <f t="shared" si="18"/>
        <v>II</v>
      </c>
      <c r="N595" s="5">
        <f ca="1">LOOKUP(99^99,--(0&amp;MID(C595,MIN(FIND({0,1,2,3,4,5,6,7,8,9},C595&amp;1234567890)),ROW(INDIRECT("1:"&amp;LEN(C595)+1)))))</f>
        <v>19</v>
      </c>
      <c r="O595" s="5">
        <f t="shared" ca="1" si="19"/>
        <v>19</v>
      </c>
      <c r="P595" s="5">
        <f ca="1">LOOKUP(99^99,--(0&amp;MID(G595,MIN(FIND({0,1,2,3,4,5,6,7,8,9},G595&amp;1234567890)),ROW(INDIRECT("1:"&amp;LEN(G595)+1)))))</f>
        <v>0</v>
      </c>
    </row>
    <row r="596" spans="1:16" x14ac:dyDescent="0.2">
      <c r="A596" s="148" t="s">
        <v>195</v>
      </c>
      <c r="B596" s="5">
        <v>59</v>
      </c>
      <c r="C596" s="5">
        <v>3.9</v>
      </c>
      <c r="D596" s="5">
        <v>7</v>
      </c>
      <c r="E596" s="5" t="s">
        <v>523</v>
      </c>
      <c r="F596" s="5" t="s">
        <v>539</v>
      </c>
      <c r="G596" s="5" t="s">
        <v>546</v>
      </c>
      <c r="H596" s="5" t="s">
        <v>554</v>
      </c>
      <c r="I596" s="148" t="s">
        <v>202</v>
      </c>
      <c r="J596" s="5" t="s">
        <v>1628</v>
      </c>
      <c r="K596" s="5" t="s">
        <v>584</v>
      </c>
      <c r="M596" s="5" t="str">
        <f t="shared" ca="1" si="18"/>
        <v>II</v>
      </c>
      <c r="N596" s="5">
        <f ca="1">LOOKUP(99^99,--(0&amp;MID(C596,MIN(FIND({0,1,2,3,4,5,6,7,8,9},C596&amp;1234567890)),ROW(INDIRECT("1:"&amp;LEN(C596)+1)))))</f>
        <v>3.9</v>
      </c>
      <c r="O596" s="5">
        <f t="shared" ca="1" si="19"/>
        <v>0</v>
      </c>
      <c r="P596" s="5">
        <f ca="1">LOOKUP(99^99,--(0&amp;MID(G596,MIN(FIND({0,1,2,3,4,5,6,7,8,9},G596&amp;1234567890)),ROW(INDIRECT("1:"&amp;LEN(G596)+1)))))</f>
        <v>0</v>
      </c>
    </row>
    <row r="597" spans="1:16" x14ac:dyDescent="0.2">
      <c r="A597" s="148" t="s">
        <v>189</v>
      </c>
      <c r="B597" s="5">
        <v>59</v>
      </c>
      <c r="C597" s="5">
        <v>4.5</v>
      </c>
      <c r="D597" s="5">
        <v>5</v>
      </c>
      <c r="E597" s="5" t="s">
        <v>523</v>
      </c>
      <c r="F597" s="5" t="s">
        <v>1629</v>
      </c>
      <c r="G597" s="5" t="s">
        <v>799</v>
      </c>
      <c r="H597" s="5" t="s">
        <v>582</v>
      </c>
      <c r="I597" s="148" t="s">
        <v>209</v>
      </c>
      <c r="J597" s="5" t="s">
        <v>1630</v>
      </c>
      <c r="K597" s="5" t="s">
        <v>556</v>
      </c>
      <c r="M597" s="5" t="str">
        <f t="shared" ca="1" si="18"/>
        <v>I</v>
      </c>
      <c r="N597" s="5">
        <f ca="1">LOOKUP(99^99,--(0&amp;MID(C597,MIN(FIND({0,1,2,3,4,5,6,7,8,9},C597&amp;1234567890)),ROW(INDIRECT("1:"&amp;LEN(C597)+1)))))</f>
        <v>4.5</v>
      </c>
      <c r="O597" s="5">
        <f t="shared" ca="1" si="19"/>
        <v>0</v>
      </c>
      <c r="P597" s="5">
        <f ca="1">LOOKUP(99^99,--(0&amp;MID(G597,MIN(FIND({0,1,2,3,4,5,6,7,8,9},G597&amp;1234567890)),ROW(INDIRECT("1:"&amp;LEN(G597)+1)))))</f>
        <v>0</v>
      </c>
    </row>
    <row r="598" spans="1:16" x14ac:dyDescent="0.2">
      <c r="A598" s="148" t="s">
        <v>223</v>
      </c>
      <c r="B598" s="5">
        <v>59</v>
      </c>
      <c r="C598" s="5">
        <v>4.7</v>
      </c>
      <c r="D598" s="5">
        <v>6</v>
      </c>
      <c r="E598" s="5" t="s">
        <v>523</v>
      </c>
      <c r="F598" s="5" t="s">
        <v>533</v>
      </c>
      <c r="G598" s="5" t="s">
        <v>546</v>
      </c>
      <c r="H598" s="5" t="s">
        <v>1631</v>
      </c>
      <c r="I598" s="148" t="s">
        <v>262</v>
      </c>
      <c r="J598" s="5" t="s">
        <v>1632</v>
      </c>
      <c r="K598" s="5" t="s">
        <v>574</v>
      </c>
      <c r="M598" s="5" t="str">
        <f t="shared" ca="1" si="18"/>
        <v>I</v>
      </c>
      <c r="N598" s="5">
        <f ca="1">LOOKUP(99^99,--(0&amp;MID(C598,MIN(FIND({0,1,2,3,4,5,6,7,8,9},C598&amp;1234567890)),ROW(INDIRECT("1:"&amp;LEN(C598)+1)))))</f>
        <v>4.7</v>
      </c>
      <c r="O598" s="5">
        <f t="shared" ca="1" si="19"/>
        <v>0</v>
      </c>
      <c r="P598" s="5">
        <f ca="1">LOOKUP(99^99,--(0&amp;MID(G598,MIN(FIND({0,1,2,3,4,5,6,7,8,9},G598&amp;1234567890)),ROW(INDIRECT("1:"&amp;LEN(G598)+1)))))</f>
        <v>0</v>
      </c>
    </row>
    <row r="599" spans="1:16" x14ac:dyDescent="0.2">
      <c r="A599" s="148" t="s">
        <v>258</v>
      </c>
      <c r="B599" s="5">
        <v>59</v>
      </c>
      <c r="C599" s="5">
        <v>5.9</v>
      </c>
      <c r="D599" s="5">
        <v>6</v>
      </c>
      <c r="E599" s="5" t="s">
        <v>523</v>
      </c>
      <c r="F599" s="5" t="s">
        <v>563</v>
      </c>
      <c r="G599" s="5">
        <v>6</v>
      </c>
      <c r="H599" s="5" t="s">
        <v>1633</v>
      </c>
      <c r="I599" s="148" t="s">
        <v>178</v>
      </c>
      <c r="J599" s="5" t="s">
        <v>1634</v>
      </c>
      <c r="K599" s="5" t="s">
        <v>735</v>
      </c>
      <c r="M599" s="5" t="str">
        <f t="shared" ca="1" si="18"/>
        <v>I</v>
      </c>
      <c r="N599" s="5">
        <f ca="1">LOOKUP(99^99,--(0&amp;MID(C599,MIN(FIND({0,1,2,3,4,5,6,7,8,9},C599&amp;1234567890)),ROW(INDIRECT("1:"&amp;LEN(C599)+1)))))</f>
        <v>5.9</v>
      </c>
      <c r="O599" s="5">
        <f t="shared" ca="1" si="19"/>
        <v>6</v>
      </c>
      <c r="P599" s="5">
        <f ca="1">LOOKUP(99^99,--(0&amp;MID(G599,MIN(FIND({0,1,2,3,4,5,6,7,8,9},G599&amp;1234567890)),ROW(INDIRECT("1:"&amp;LEN(G599)+1)))))</f>
        <v>6</v>
      </c>
    </row>
    <row r="600" spans="1:16" x14ac:dyDescent="0.2">
      <c r="A600" s="148" t="s">
        <v>216</v>
      </c>
      <c r="B600" s="5">
        <v>59</v>
      </c>
      <c r="C600" s="5">
        <v>6.1</v>
      </c>
      <c r="D600" s="5">
        <v>6</v>
      </c>
      <c r="E600" s="5" t="s">
        <v>523</v>
      </c>
      <c r="F600" s="5" t="s">
        <v>646</v>
      </c>
      <c r="G600" s="5">
        <v>1.32</v>
      </c>
      <c r="H600" s="5" t="s">
        <v>1635</v>
      </c>
      <c r="I600" s="148" t="s">
        <v>209</v>
      </c>
      <c r="J600" s="5" t="s">
        <v>1636</v>
      </c>
      <c r="K600" s="5" t="s">
        <v>610</v>
      </c>
      <c r="M600" s="5" t="str">
        <f t="shared" ca="1" si="18"/>
        <v>I</v>
      </c>
      <c r="N600" s="5">
        <f ca="1">LOOKUP(99^99,--(0&amp;MID(C600,MIN(FIND({0,1,2,3,4,5,6,7,8,9},C600&amp;1234567890)),ROW(INDIRECT("1:"&amp;LEN(C600)+1)))))</f>
        <v>6.1</v>
      </c>
      <c r="O600" s="5">
        <f t="shared" ca="1" si="19"/>
        <v>1.32</v>
      </c>
      <c r="P600" s="5">
        <f ca="1">LOOKUP(99^99,--(0&amp;MID(G600,MIN(FIND({0,1,2,3,4,5,6,7,8,9},G600&amp;1234567890)),ROW(INDIRECT("1:"&amp;LEN(G600)+1)))))</f>
        <v>1.32</v>
      </c>
    </row>
    <row r="601" spans="1:16" x14ac:dyDescent="0.2">
      <c r="A601" s="148" t="s">
        <v>309</v>
      </c>
      <c r="B601" s="5">
        <v>59</v>
      </c>
      <c r="C601" s="5">
        <v>9.6</v>
      </c>
      <c r="D601" s="5">
        <v>6</v>
      </c>
      <c r="E601" s="5" t="s">
        <v>523</v>
      </c>
      <c r="F601" s="5" t="s">
        <v>603</v>
      </c>
      <c r="G601" s="5">
        <v>0.7</v>
      </c>
      <c r="H601" s="5" t="s">
        <v>1637</v>
      </c>
      <c r="I601" s="148" t="s">
        <v>224</v>
      </c>
      <c r="J601" s="5" t="s">
        <v>1638</v>
      </c>
      <c r="K601" s="5" t="s">
        <v>526</v>
      </c>
      <c r="M601" s="5" t="str">
        <f t="shared" ca="1" si="18"/>
        <v>I</v>
      </c>
      <c r="N601" s="5">
        <f ca="1">LOOKUP(99^99,--(0&amp;MID(C601,MIN(FIND({0,1,2,3,4,5,6,7,8,9},C601&amp;1234567890)),ROW(INDIRECT("1:"&amp;LEN(C601)+1)))))</f>
        <v>9.6</v>
      </c>
      <c r="O601" s="5">
        <f t="shared" ca="1" si="19"/>
        <v>0.7</v>
      </c>
      <c r="P601" s="5">
        <f ca="1">LOOKUP(99^99,--(0&amp;MID(G601,MIN(FIND({0,1,2,3,4,5,6,7,8,9},G601&amp;1234567890)),ROW(INDIRECT("1:"&amp;LEN(G601)+1)))))</f>
        <v>0.7</v>
      </c>
    </row>
    <row r="602" spans="1:16" x14ac:dyDescent="0.2">
      <c r="A602" s="148" t="s">
        <v>310</v>
      </c>
      <c r="B602" s="5">
        <v>59</v>
      </c>
      <c r="C602" s="5">
        <v>6.8</v>
      </c>
      <c r="D602" s="5">
        <v>7</v>
      </c>
      <c r="E602" s="5" t="s">
        <v>523</v>
      </c>
      <c r="F602" s="5" t="s">
        <v>533</v>
      </c>
      <c r="G602" s="5">
        <v>2</v>
      </c>
      <c r="H602" s="5" t="s">
        <v>921</v>
      </c>
      <c r="I602" s="148" t="s">
        <v>215</v>
      </c>
      <c r="J602" s="5" t="s">
        <v>1639</v>
      </c>
      <c r="K602" s="5" t="s">
        <v>602</v>
      </c>
      <c r="M602" s="5" t="str">
        <f t="shared" ca="1" si="18"/>
        <v>II</v>
      </c>
      <c r="N602" s="5">
        <f ca="1">LOOKUP(99^99,--(0&amp;MID(C602,MIN(FIND({0,1,2,3,4,5,6,7,8,9},C602&amp;1234567890)),ROW(INDIRECT("1:"&amp;LEN(C602)+1)))))</f>
        <v>6.8</v>
      </c>
      <c r="O602" s="5">
        <f t="shared" ca="1" si="19"/>
        <v>2</v>
      </c>
      <c r="P602" s="5">
        <f ca="1">LOOKUP(99^99,--(0&amp;MID(G602,MIN(FIND({0,1,2,3,4,5,6,7,8,9},G602&amp;1234567890)),ROW(INDIRECT("1:"&amp;LEN(G602)+1)))))</f>
        <v>2</v>
      </c>
    </row>
    <row r="603" spans="1:16" x14ac:dyDescent="0.2">
      <c r="A603" s="148" t="s">
        <v>222</v>
      </c>
      <c r="B603" s="5">
        <v>59</v>
      </c>
      <c r="C603" s="5">
        <v>61.3</v>
      </c>
      <c r="D603" s="5">
        <v>7</v>
      </c>
      <c r="E603" s="5" t="s">
        <v>523</v>
      </c>
      <c r="F603" s="5" t="s">
        <v>533</v>
      </c>
      <c r="G603" s="5">
        <v>0.3</v>
      </c>
      <c r="H603" s="5" t="s">
        <v>1375</v>
      </c>
      <c r="I603" s="148" t="s">
        <v>317</v>
      </c>
      <c r="J603" s="5" t="s">
        <v>1640</v>
      </c>
      <c r="K603" s="5" t="s">
        <v>612</v>
      </c>
      <c r="M603" s="5" t="str">
        <f t="shared" ca="1" si="18"/>
        <v>II</v>
      </c>
      <c r="N603" s="5">
        <f ca="1">LOOKUP(99^99,--(0&amp;MID(C603,MIN(FIND({0,1,2,3,4,5,6,7,8,9},C603&amp;1234567890)),ROW(INDIRECT("1:"&amp;LEN(C603)+1)))))</f>
        <v>61.3</v>
      </c>
      <c r="O603" s="5">
        <f t="shared" ca="1" si="19"/>
        <v>0.3</v>
      </c>
      <c r="P603" s="5">
        <f ca="1">LOOKUP(99^99,--(0&amp;MID(G603,MIN(FIND({0,1,2,3,4,5,6,7,8,9},G603&amp;1234567890)),ROW(INDIRECT("1:"&amp;LEN(G603)+1)))))</f>
        <v>0.3</v>
      </c>
    </row>
    <row r="604" spans="1:16" x14ac:dyDescent="0.2">
      <c r="A604" s="148" t="s">
        <v>220</v>
      </c>
      <c r="B604" s="5">
        <v>59</v>
      </c>
      <c r="C604" s="5">
        <v>8.4</v>
      </c>
      <c r="D604" s="5">
        <v>6</v>
      </c>
      <c r="E604" s="5" t="s">
        <v>523</v>
      </c>
      <c r="F604" s="5" t="s">
        <v>533</v>
      </c>
      <c r="G604" s="5" t="s">
        <v>546</v>
      </c>
      <c r="H604" s="5" t="s">
        <v>1641</v>
      </c>
      <c r="I604" s="148" t="s">
        <v>317</v>
      </c>
      <c r="J604" s="5" t="s">
        <v>1642</v>
      </c>
      <c r="K604" s="5" t="s">
        <v>817</v>
      </c>
      <c r="M604" s="5" t="str">
        <f t="shared" ca="1" si="18"/>
        <v>I</v>
      </c>
      <c r="N604" s="5">
        <f ca="1">LOOKUP(99^99,--(0&amp;MID(C604,MIN(FIND({0,1,2,3,4,5,6,7,8,9},C604&amp;1234567890)),ROW(INDIRECT("1:"&amp;LEN(C604)+1)))))</f>
        <v>8.4</v>
      </c>
      <c r="O604" s="5">
        <f t="shared" ca="1" si="19"/>
        <v>0</v>
      </c>
      <c r="P604" s="5">
        <f ca="1">LOOKUP(99^99,--(0&amp;MID(G604,MIN(FIND({0,1,2,3,4,5,6,7,8,9},G604&amp;1234567890)),ROW(INDIRECT("1:"&amp;LEN(G604)+1)))))</f>
        <v>0</v>
      </c>
    </row>
    <row r="605" spans="1:16" x14ac:dyDescent="0.2">
      <c r="A605" s="148" t="s">
        <v>254</v>
      </c>
      <c r="B605" s="5">
        <v>59</v>
      </c>
      <c r="C605" s="5">
        <v>3.2</v>
      </c>
      <c r="D605" s="5">
        <v>6</v>
      </c>
      <c r="E605" s="5" t="s">
        <v>523</v>
      </c>
      <c r="F605" s="5" t="s">
        <v>533</v>
      </c>
      <c r="G605" s="5" t="s">
        <v>546</v>
      </c>
      <c r="H605" s="5" t="s">
        <v>582</v>
      </c>
      <c r="I605" s="148" t="s">
        <v>178</v>
      </c>
      <c r="J605" s="5" t="s">
        <v>1643</v>
      </c>
      <c r="K605" s="5" t="s">
        <v>612</v>
      </c>
      <c r="M605" s="5" t="str">
        <f t="shared" ca="1" si="18"/>
        <v>I</v>
      </c>
      <c r="N605" s="5">
        <f ca="1">LOOKUP(99^99,--(0&amp;MID(C605,MIN(FIND({0,1,2,3,4,5,6,7,8,9},C605&amp;1234567890)),ROW(INDIRECT("1:"&amp;LEN(C605)+1)))))</f>
        <v>3.2</v>
      </c>
      <c r="O605" s="5">
        <f t="shared" ca="1" si="19"/>
        <v>0</v>
      </c>
      <c r="P605" s="5">
        <f ca="1">LOOKUP(99^99,--(0&amp;MID(G605,MIN(FIND({0,1,2,3,4,5,6,7,8,9},G605&amp;1234567890)),ROW(INDIRECT("1:"&amp;LEN(G605)+1)))))</f>
        <v>0</v>
      </c>
    </row>
    <row r="606" spans="1:16" x14ac:dyDescent="0.2">
      <c r="A606" s="148" t="s">
        <v>172</v>
      </c>
      <c r="B606" s="5">
        <v>59</v>
      </c>
      <c r="C606" s="5">
        <v>3.2</v>
      </c>
      <c r="D606" s="5">
        <v>6</v>
      </c>
      <c r="E606" s="5" t="s">
        <v>523</v>
      </c>
      <c r="F606" s="5" t="s">
        <v>563</v>
      </c>
      <c r="G606" s="5">
        <v>3.3</v>
      </c>
      <c r="H606" s="5" t="s">
        <v>1644</v>
      </c>
      <c r="I606" s="148" t="s">
        <v>209</v>
      </c>
      <c r="J606" s="5" t="s">
        <v>1645</v>
      </c>
      <c r="K606" s="5" t="s">
        <v>612</v>
      </c>
      <c r="M606" s="5" t="str">
        <f t="shared" ca="1" si="18"/>
        <v>I</v>
      </c>
      <c r="N606" s="5">
        <f ca="1">LOOKUP(99^99,--(0&amp;MID(C606,MIN(FIND({0,1,2,3,4,5,6,7,8,9},C606&amp;1234567890)),ROW(INDIRECT("1:"&amp;LEN(C606)+1)))))</f>
        <v>3.2</v>
      </c>
      <c r="O606" s="5">
        <f t="shared" ca="1" si="19"/>
        <v>3.3</v>
      </c>
      <c r="P606" s="5">
        <f ca="1">LOOKUP(99^99,--(0&amp;MID(G606,MIN(FIND({0,1,2,3,4,5,6,7,8,9},G606&amp;1234567890)),ROW(INDIRECT("1:"&amp;LEN(G606)+1)))))</f>
        <v>3.3</v>
      </c>
    </row>
    <row r="607" spans="1:16" x14ac:dyDescent="0.2">
      <c r="A607" s="148" t="s">
        <v>265</v>
      </c>
      <c r="B607" s="5">
        <v>59</v>
      </c>
      <c r="C607" s="5">
        <v>12</v>
      </c>
      <c r="D607" s="5">
        <v>9</v>
      </c>
      <c r="E607" s="5" t="s">
        <v>527</v>
      </c>
      <c r="F607" s="5" t="s">
        <v>719</v>
      </c>
      <c r="G607" s="5" t="s">
        <v>546</v>
      </c>
      <c r="H607" s="5" t="s">
        <v>1646</v>
      </c>
      <c r="I607" s="148" t="s">
        <v>224</v>
      </c>
      <c r="J607" s="5" t="s">
        <v>1647</v>
      </c>
      <c r="K607" s="5" t="s">
        <v>809</v>
      </c>
      <c r="M607" s="5" t="str">
        <f t="shared" si="18"/>
        <v>Uncat</v>
      </c>
      <c r="N607" s="5">
        <f ca="1">LOOKUP(99^99,--(0&amp;MID(C607,MIN(FIND({0,1,2,3,4,5,6,7,8,9},C607&amp;1234567890)),ROW(INDIRECT("1:"&amp;LEN(C607)+1)))))</f>
        <v>12</v>
      </c>
      <c r="O607" s="5">
        <f t="shared" ca="1" si="19"/>
        <v>0</v>
      </c>
      <c r="P607" s="5">
        <f ca="1">LOOKUP(99^99,--(0&amp;MID(G607,MIN(FIND({0,1,2,3,4,5,6,7,8,9},G607&amp;1234567890)),ROW(INDIRECT("1:"&amp;LEN(G607)+1)))))</f>
        <v>0</v>
      </c>
    </row>
    <row r="608" spans="1:16" x14ac:dyDescent="0.2">
      <c r="A608" s="148" t="s">
        <v>296</v>
      </c>
      <c r="B608" s="5">
        <v>59</v>
      </c>
      <c r="C608" s="5">
        <v>3.9</v>
      </c>
      <c r="D608" s="5">
        <v>6</v>
      </c>
      <c r="E608" s="5" t="s">
        <v>527</v>
      </c>
      <c r="F608" s="5" t="s">
        <v>533</v>
      </c>
      <c r="G608" s="5" t="s">
        <v>557</v>
      </c>
      <c r="H608" s="5" t="s">
        <v>1648</v>
      </c>
      <c r="I608" s="148" t="s">
        <v>224</v>
      </c>
      <c r="J608" s="5" t="s">
        <v>1649</v>
      </c>
      <c r="K608" s="5" t="s">
        <v>612</v>
      </c>
      <c r="M608" s="5" t="str">
        <f t="shared" si="18"/>
        <v>Uncat</v>
      </c>
      <c r="N608" s="5">
        <f ca="1">LOOKUP(99^99,--(0&amp;MID(C608,MIN(FIND({0,1,2,3,4,5,6,7,8,9},C608&amp;1234567890)),ROW(INDIRECT("1:"&amp;LEN(C608)+1)))))</f>
        <v>3.9</v>
      </c>
      <c r="O608" s="5">
        <f t="shared" ca="1" si="19"/>
        <v>0.1</v>
      </c>
      <c r="P608" s="5">
        <f ca="1">LOOKUP(99^99,--(0&amp;MID(G608,MIN(FIND({0,1,2,3,4,5,6,7,8,9},G608&amp;1234567890)),ROW(INDIRECT("1:"&amp;LEN(G608)+1)))))</f>
        <v>0.1</v>
      </c>
    </row>
    <row r="609" spans="1:16" x14ac:dyDescent="0.2">
      <c r="A609" s="148" t="s">
        <v>258</v>
      </c>
      <c r="B609" s="5">
        <v>59</v>
      </c>
      <c r="C609" s="5">
        <v>4.2</v>
      </c>
      <c r="D609" s="5" t="s">
        <v>723</v>
      </c>
      <c r="E609" s="5" t="s">
        <v>523</v>
      </c>
      <c r="F609" s="5" t="s">
        <v>539</v>
      </c>
      <c r="G609" s="5" t="s">
        <v>522</v>
      </c>
      <c r="H609" s="5" t="s">
        <v>540</v>
      </c>
      <c r="I609" s="148" t="s">
        <v>302</v>
      </c>
      <c r="J609" s="5" t="s">
        <v>1650</v>
      </c>
      <c r="K609" s="5" t="s">
        <v>637</v>
      </c>
      <c r="M609" s="5" t="str">
        <f t="shared" ca="1" si="18"/>
        <v>II</v>
      </c>
      <c r="N609" s="5">
        <f ca="1">LOOKUP(99^99,--(0&amp;MID(C609,MIN(FIND({0,1,2,3,4,5,6,7,8,9},C609&amp;1234567890)),ROW(INDIRECT("1:"&amp;LEN(C609)+1)))))</f>
        <v>4.2</v>
      </c>
      <c r="O609" s="5" t="str">
        <f t="shared" si="19"/>
        <v>No data</v>
      </c>
      <c r="P609" s="5">
        <f ca="1">LOOKUP(99^99,--(0&amp;MID(G609,MIN(FIND({0,1,2,3,4,5,6,7,8,9},G609&amp;1234567890)),ROW(INDIRECT("1:"&amp;LEN(G609)+1)))))</f>
        <v>0</v>
      </c>
    </row>
    <row r="610" spans="1:16" x14ac:dyDescent="0.2">
      <c r="A610" s="148" t="s">
        <v>287</v>
      </c>
      <c r="B610" s="5">
        <v>59</v>
      </c>
      <c r="C610" s="5">
        <v>6.3</v>
      </c>
      <c r="D610" s="5">
        <v>7</v>
      </c>
      <c r="E610" s="5" t="s">
        <v>523</v>
      </c>
      <c r="F610" s="5" t="s">
        <v>888</v>
      </c>
      <c r="G610" s="5">
        <v>0.02</v>
      </c>
      <c r="H610" s="5" t="s">
        <v>1651</v>
      </c>
      <c r="I610" s="148" t="s">
        <v>218</v>
      </c>
      <c r="J610" s="5" t="s">
        <v>1652</v>
      </c>
      <c r="K610" s="5" t="s">
        <v>526</v>
      </c>
      <c r="M610" s="5" t="str">
        <f t="shared" ca="1" si="18"/>
        <v>II</v>
      </c>
      <c r="N610" s="5">
        <f ca="1">LOOKUP(99^99,--(0&amp;MID(C610,MIN(FIND({0,1,2,3,4,5,6,7,8,9},C610&amp;1234567890)),ROW(INDIRECT("1:"&amp;LEN(C610)+1)))))</f>
        <v>6.3</v>
      </c>
      <c r="O610" s="5">
        <f t="shared" ca="1" si="19"/>
        <v>0.02</v>
      </c>
      <c r="P610" s="5">
        <f ca="1">LOOKUP(99^99,--(0&amp;MID(G610,MIN(FIND({0,1,2,3,4,5,6,7,8,9},G610&amp;1234567890)),ROW(INDIRECT("1:"&amp;LEN(G610)+1)))))</f>
        <v>0.02</v>
      </c>
    </row>
    <row r="611" spans="1:16" x14ac:dyDescent="0.2">
      <c r="A611" s="148" t="s">
        <v>181</v>
      </c>
      <c r="B611" s="5">
        <v>59</v>
      </c>
      <c r="C611" s="5">
        <v>2.4</v>
      </c>
      <c r="D611" s="5">
        <v>6</v>
      </c>
      <c r="E611" s="5" t="s">
        <v>523</v>
      </c>
      <c r="F611" s="5" t="s">
        <v>603</v>
      </c>
      <c r="G611" s="5">
        <v>0.8</v>
      </c>
      <c r="H611" s="5" t="s">
        <v>618</v>
      </c>
      <c r="I611" s="148" t="s">
        <v>248</v>
      </c>
      <c r="J611" s="5" t="s">
        <v>1653</v>
      </c>
      <c r="K611" s="5" t="s">
        <v>610</v>
      </c>
      <c r="M611" s="5" t="str">
        <f t="shared" ca="1" si="18"/>
        <v>I</v>
      </c>
      <c r="N611" s="5">
        <f ca="1">LOOKUP(99^99,--(0&amp;MID(C611,MIN(FIND({0,1,2,3,4,5,6,7,8,9},C611&amp;1234567890)),ROW(INDIRECT("1:"&amp;LEN(C611)+1)))))</f>
        <v>2.4</v>
      </c>
      <c r="O611" s="5">
        <f t="shared" ca="1" si="19"/>
        <v>0.8</v>
      </c>
      <c r="P611" s="5">
        <f ca="1">LOOKUP(99^99,--(0&amp;MID(G611,MIN(FIND({0,1,2,3,4,5,6,7,8,9},G611&amp;1234567890)),ROW(INDIRECT("1:"&amp;LEN(G611)+1)))))</f>
        <v>0.8</v>
      </c>
    </row>
    <row r="612" spans="1:16" x14ac:dyDescent="0.2">
      <c r="A612" s="148" t="s">
        <v>237</v>
      </c>
      <c r="B612" s="5">
        <v>59</v>
      </c>
      <c r="C612" s="5">
        <v>4.8899999999999997</v>
      </c>
      <c r="D612" s="5">
        <v>6</v>
      </c>
      <c r="E612" s="5" t="s">
        <v>523</v>
      </c>
      <c r="F612" s="5" t="s">
        <v>539</v>
      </c>
      <c r="G612" s="5" t="s">
        <v>522</v>
      </c>
      <c r="H612" s="5" t="s">
        <v>540</v>
      </c>
      <c r="I612" s="148" t="s">
        <v>236</v>
      </c>
      <c r="J612" s="5" t="s">
        <v>1654</v>
      </c>
      <c r="K612" s="5" t="s">
        <v>526</v>
      </c>
      <c r="M612" s="5" t="str">
        <f t="shared" ca="1" si="18"/>
        <v>I</v>
      </c>
      <c r="N612" s="5">
        <f ca="1">LOOKUP(99^99,--(0&amp;MID(C612,MIN(FIND({0,1,2,3,4,5,6,7,8,9},C612&amp;1234567890)),ROW(INDIRECT("1:"&amp;LEN(C612)+1)))))</f>
        <v>4.8899999999999997</v>
      </c>
      <c r="O612" s="5" t="str">
        <f t="shared" si="19"/>
        <v>No data</v>
      </c>
      <c r="P612" s="5">
        <f ca="1">LOOKUP(99^99,--(0&amp;MID(G612,MIN(FIND({0,1,2,3,4,5,6,7,8,9},G612&amp;1234567890)),ROW(INDIRECT("1:"&amp;LEN(G612)+1)))))</f>
        <v>0</v>
      </c>
    </row>
    <row r="613" spans="1:16" x14ac:dyDescent="0.2">
      <c r="A613" s="148" t="s">
        <v>261</v>
      </c>
      <c r="B613" s="5">
        <v>59</v>
      </c>
      <c r="C613" s="5">
        <v>8</v>
      </c>
      <c r="D613" s="5">
        <v>8</v>
      </c>
      <c r="E613" s="5" t="s">
        <v>545</v>
      </c>
      <c r="F613" s="5" t="s">
        <v>1655</v>
      </c>
      <c r="G613" s="5" t="s">
        <v>546</v>
      </c>
      <c r="H613" s="5" t="s">
        <v>1656</v>
      </c>
      <c r="I613" s="148" t="s">
        <v>224</v>
      </c>
      <c r="J613" s="5" t="s">
        <v>1657</v>
      </c>
      <c r="K613" s="5" t="s">
        <v>578</v>
      </c>
      <c r="M613" s="5" t="str">
        <f t="shared" si="18"/>
        <v>II</v>
      </c>
      <c r="N613" s="5">
        <f ca="1">LOOKUP(99^99,--(0&amp;MID(C613,MIN(FIND({0,1,2,3,4,5,6,7,8,9},C613&amp;1234567890)),ROW(INDIRECT("1:"&amp;LEN(C613)+1)))))</f>
        <v>8</v>
      </c>
      <c r="O613" s="5">
        <f t="shared" ca="1" si="19"/>
        <v>0</v>
      </c>
      <c r="P613" s="5">
        <f ca="1">LOOKUP(99^99,--(0&amp;MID(G613,MIN(FIND({0,1,2,3,4,5,6,7,8,9},G613&amp;1234567890)),ROW(INDIRECT("1:"&amp;LEN(G613)+1)))))</f>
        <v>0</v>
      </c>
    </row>
    <row r="614" spans="1:16" x14ac:dyDescent="0.2">
      <c r="A614" s="148" t="s">
        <v>311</v>
      </c>
      <c r="B614" s="5">
        <v>59</v>
      </c>
      <c r="C614" s="5">
        <v>5.6</v>
      </c>
      <c r="D614" s="5">
        <v>7</v>
      </c>
      <c r="E614" s="5" t="s">
        <v>523</v>
      </c>
      <c r="F614" s="5" t="s">
        <v>783</v>
      </c>
      <c r="G614" s="5">
        <v>0.1</v>
      </c>
      <c r="H614" s="5" t="s">
        <v>1026</v>
      </c>
      <c r="I614" s="148" t="s">
        <v>215</v>
      </c>
      <c r="J614" s="5" t="s">
        <v>1658</v>
      </c>
      <c r="K614" s="5" t="s">
        <v>594</v>
      </c>
      <c r="M614" s="5" t="str">
        <f t="shared" ca="1" si="18"/>
        <v>II</v>
      </c>
      <c r="N614" s="5">
        <f ca="1">LOOKUP(99^99,--(0&amp;MID(C614,MIN(FIND({0,1,2,3,4,5,6,7,8,9},C614&amp;1234567890)),ROW(INDIRECT("1:"&amp;LEN(C614)+1)))))</f>
        <v>5.6</v>
      </c>
      <c r="O614" s="5">
        <f t="shared" ca="1" si="19"/>
        <v>0.1</v>
      </c>
      <c r="P614" s="5">
        <f ca="1">LOOKUP(99^99,--(0&amp;MID(G614,MIN(FIND({0,1,2,3,4,5,6,7,8,9},G614&amp;1234567890)),ROW(INDIRECT("1:"&amp;LEN(G614)+1)))))</f>
        <v>0.1</v>
      </c>
    </row>
    <row r="615" spans="1:16" x14ac:dyDescent="0.2">
      <c r="A615" s="148" t="s">
        <v>312</v>
      </c>
      <c r="B615" s="5">
        <v>59</v>
      </c>
      <c r="C615" s="5">
        <v>4.5999999999999996</v>
      </c>
      <c r="D615" s="5">
        <v>9</v>
      </c>
      <c r="E615" s="5" t="s">
        <v>607</v>
      </c>
      <c r="F615" s="5" t="s">
        <v>533</v>
      </c>
      <c r="G615" s="5">
        <v>7.88</v>
      </c>
      <c r="H615" s="5" t="s">
        <v>1659</v>
      </c>
      <c r="I615" s="148" t="s">
        <v>224</v>
      </c>
      <c r="J615" s="5" t="s">
        <v>1660</v>
      </c>
      <c r="K615" s="5" t="s">
        <v>653</v>
      </c>
      <c r="M615" s="5" t="str">
        <f t="shared" ca="1" si="18"/>
        <v>II</v>
      </c>
      <c r="N615" s="5">
        <f ca="1">LOOKUP(99^99,--(0&amp;MID(C615,MIN(FIND({0,1,2,3,4,5,6,7,8,9},C615&amp;1234567890)),ROW(INDIRECT("1:"&amp;LEN(C615)+1)))))</f>
        <v>4.5999999999999996</v>
      </c>
      <c r="O615" s="5">
        <f t="shared" ca="1" si="19"/>
        <v>7.88</v>
      </c>
      <c r="P615" s="5">
        <f ca="1">LOOKUP(99^99,--(0&amp;MID(G615,MIN(FIND({0,1,2,3,4,5,6,7,8,9},G615&amp;1234567890)),ROW(INDIRECT("1:"&amp;LEN(G615)+1)))))</f>
        <v>7.88</v>
      </c>
    </row>
    <row r="616" spans="1:16" x14ac:dyDescent="0.2">
      <c r="A616" s="148" t="s">
        <v>267</v>
      </c>
      <c r="B616" s="5">
        <v>59</v>
      </c>
      <c r="C616" s="5">
        <v>13.7</v>
      </c>
      <c r="D616" s="5">
        <v>6</v>
      </c>
      <c r="E616" s="5" t="s">
        <v>523</v>
      </c>
      <c r="F616" s="5" t="s">
        <v>533</v>
      </c>
      <c r="G616" s="5" t="s">
        <v>546</v>
      </c>
      <c r="H616" s="5" t="s">
        <v>1661</v>
      </c>
      <c r="I616" s="148" t="s">
        <v>224</v>
      </c>
      <c r="J616" s="5" t="s">
        <v>1662</v>
      </c>
      <c r="K616" s="5" t="s">
        <v>714</v>
      </c>
      <c r="M616" s="5" t="str">
        <f t="shared" ca="1" si="18"/>
        <v>II</v>
      </c>
      <c r="N616" s="5">
        <f ca="1">LOOKUP(99^99,--(0&amp;MID(C616,MIN(FIND({0,1,2,3,4,5,6,7,8,9},C616&amp;1234567890)),ROW(INDIRECT("1:"&amp;LEN(C616)+1)))))</f>
        <v>13.7</v>
      </c>
      <c r="O616" s="5">
        <f t="shared" ca="1" si="19"/>
        <v>0</v>
      </c>
      <c r="P616" s="5">
        <f ca="1">LOOKUP(99^99,--(0&amp;MID(G616,MIN(FIND({0,1,2,3,4,5,6,7,8,9},G616&amp;1234567890)),ROW(INDIRECT("1:"&amp;LEN(G616)+1)))))</f>
        <v>0</v>
      </c>
    </row>
    <row r="617" spans="1:16" x14ac:dyDescent="0.2">
      <c r="A617" s="148" t="s">
        <v>182</v>
      </c>
      <c r="B617" s="5">
        <v>59</v>
      </c>
      <c r="C617" s="5">
        <v>4.0999999999999996</v>
      </c>
      <c r="D617" s="5">
        <v>6</v>
      </c>
      <c r="E617" s="5" t="s">
        <v>523</v>
      </c>
      <c r="F617" s="5" t="s">
        <v>603</v>
      </c>
      <c r="G617" s="5">
        <v>3.25</v>
      </c>
      <c r="H617" s="5" t="s">
        <v>1663</v>
      </c>
      <c r="I617" s="148" t="s">
        <v>224</v>
      </c>
      <c r="J617" s="5" t="s">
        <v>1664</v>
      </c>
      <c r="K617" s="5" t="s">
        <v>762</v>
      </c>
      <c r="M617" s="5" t="str">
        <f t="shared" ca="1" si="18"/>
        <v>I</v>
      </c>
      <c r="N617" s="5">
        <f ca="1">LOOKUP(99^99,--(0&amp;MID(C617,MIN(FIND({0,1,2,3,4,5,6,7,8,9},C617&amp;1234567890)),ROW(INDIRECT("1:"&amp;LEN(C617)+1)))))</f>
        <v>4.0999999999999996</v>
      </c>
      <c r="O617" s="5">
        <f t="shared" ca="1" si="19"/>
        <v>3.25</v>
      </c>
      <c r="P617" s="5">
        <f ca="1">LOOKUP(99^99,--(0&amp;MID(G617,MIN(FIND({0,1,2,3,4,5,6,7,8,9},G617&amp;1234567890)),ROW(INDIRECT("1:"&amp;LEN(G617)+1)))))</f>
        <v>3.25</v>
      </c>
    </row>
    <row r="618" spans="1:16" x14ac:dyDescent="0.2">
      <c r="A618" s="148" t="s">
        <v>194</v>
      </c>
      <c r="B618" s="5">
        <v>59</v>
      </c>
      <c r="C618" s="5">
        <v>3.2</v>
      </c>
      <c r="D618" s="5">
        <v>6</v>
      </c>
      <c r="E618" s="5" t="s">
        <v>523</v>
      </c>
      <c r="F618" s="5" t="s">
        <v>539</v>
      </c>
      <c r="G618" s="5" t="s">
        <v>522</v>
      </c>
      <c r="H618" s="5" t="s">
        <v>540</v>
      </c>
      <c r="I618" s="148" t="s">
        <v>204</v>
      </c>
      <c r="J618" s="5" t="s">
        <v>1665</v>
      </c>
      <c r="K618" s="5" t="s">
        <v>726</v>
      </c>
      <c r="M618" s="5" t="str">
        <f t="shared" ca="1" si="18"/>
        <v>I</v>
      </c>
      <c r="N618" s="5">
        <f ca="1">LOOKUP(99^99,--(0&amp;MID(C618,MIN(FIND({0,1,2,3,4,5,6,7,8,9},C618&amp;1234567890)),ROW(INDIRECT("1:"&amp;LEN(C618)+1)))))</f>
        <v>3.2</v>
      </c>
      <c r="O618" s="5" t="str">
        <f t="shared" si="19"/>
        <v>No data</v>
      </c>
      <c r="P618" s="5">
        <f ca="1">LOOKUP(99^99,--(0&amp;MID(G618,MIN(FIND({0,1,2,3,4,5,6,7,8,9},G618&amp;1234567890)),ROW(INDIRECT("1:"&amp;LEN(G618)+1)))))</f>
        <v>0</v>
      </c>
    </row>
    <row r="619" spans="1:16" x14ac:dyDescent="0.2">
      <c r="A619" s="148" t="s">
        <v>228</v>
      </c>
      <c r="B619" s="5">
        <v>59</v>
      </c>
      <c r="C619" s="5">
        <v>11</v>
      </c>
      <c r="D619" s="5">
        <v>8</v>
      </c>
      <c r="E619" s="5" t="s">
        <v>523</v>
      </c>
      <c r="F619" s="5" t="s">
        <v>955</v>
      </c>
      <c r="G619" s="5" t="s">
        <v>522</v>
      </c>
      <c r="H619" s="5" t="s">
        <v>522</v>
      </c>
      <c r="I619" s="148" t="s">
        <v>209</v>
      </c>
      <c r="J619" s="5" t="s">
        <v>1666</v>
      </c>
      <c r="K619" s="5" t="s">
        <v>925</v>
      </c>
      <c r="M619" s="5" t="str">
        <f t="shared" ca="1" si="18"/>
        <v>II</v>
      </c>
      <c r="N619" s="5">
        <f ca="1">LOOKUP(99^99,--(0&amp;MID(C619,MIN(FIND({0,1,2,3,4,5,6,7,8,9},C619&amp;1234567890)),ROW(INDIRECT("1:"&amp;LEN(C619)+1)))))</f>
        <v>11</v>
      </c>
      <c r="O619" s="5" t="str">
        <f t="shared" si="19"/>
        <v>No data</v>
      </c>
      <c r="P619" s="5">
        <f ca="1">LOOKUP(99^99,--(0&amp;MID(G619,MIN(FIND({0,1,2,3,4,5,6,7,8,9},G619&amp;1234567890)),ROW(INDIRECT("1:"&amp;LEN(G619)+1)))))</f>
        <v>0</v>
      </c>
    </row>
    <row r="620" spans="1:16" x14ac:dyDescent="0.2">
      <c r="A620" s="148" t="s">
        <v>241</v>
      </c>
      <c r="B620" s="5">
        <v>59</v>
      </c>
      <c r="C620" s="5">
        <v>4.4000000000000004</v>
      </c>
      <c r="D620" s="5">
        <v>7</v>
      </c>
      <c r="E620" s="5" t="s">
        <v>523</v>
      </c>
      <c r="F620" s="5" t="s">
        <v>539</v>
      </c>
      <c r="G620" s="5" t="s">
        <v>546</v>
      </c>
      <c r="H620" s="5" t="s">
        <v>1667</v>
      </c>
      <c r="I620" s="148" t="s">
        <v>178</v>
      </c>
      <c r="J620" s="5" t="s">
        <v>1668</v>
      </c>
      <c r="K620" s="5" t="s">
        <v>549</v>
      </c>
      <c r="M620" s="5" t="str">
        <f t="shared" ca="1" si="18"/>
        <v>II</v>
      </c>
      <c r="N620" s="5">
        <f ca="1">LOOKUP(99^99,--(0&amp;MID(C620,MIN(FIND({0,1,2,3,4,5,6,7,8,9},C620&amp;1234567890)),ROW(INDIRECT("1:"&amp;LEN(C620)+1)))))</f>
        <v>4.4000000000000004</v>
      </c>
      <c r="O620" s="5">
        <f t="shared" ca="1" si="19"/>
        <v>0</v>
      </c>
      <c r="P620" s="5">
        <f ca="1">LOOKUP(99^99,--(0&amp;MID(G620,MIN(FIND({0,1,2,3,4,5,6,7,8,9},G620&amp;1234567890)),ROW(INDIRECT("1:"&amp;LEN(G620)+1)))))</f>
        <v>0</v>
      </c>
    </row>
    <row r="621" spans="1:16" x14ac:dyDescent="0.2">
      <c r="A621" s="148" t="s">
        <v>225</v>
      </c>
      <c r="B621" s="5">
        <v>59</v>
      </c>
      <c r="C621" s="5">
        <v>6</v>
      </c>
      <c r="D621" s="5">
        <v>8</v>
      </c>
      <c r="E621" s="5" t="s">
        <v>686</v>
      </c>
      <c r="F621" s="5" t="s">
        <v>719</v>
      </c>
      <c r="G621" s="5">
        <v>0.96</v>
      </c>
      <c r="H621" s="5" t="s">
        <v>1669</v>
      </c>
      <c r="I621" s="148" t="s">
        <v>173</v>
      </c>
      <c r="J621" s="5" t="s">
        <v>1670</v>
      </c>
      <c r="K621" s="5" t="s">
        <v>569</v>
      </c>
      <c r="M621" s="5" t="str">
        <f t="shared" si="18"/>
        <v>II</v>
      </c>
      <c r="N621" s="5">
        <f ca="1">LOOKUP(99^99,--(0&amp;MID(C621,MIN(FIND({0,1,2,3,4,5,6,7,8,9},C621&amp;1234567890)),ROW(INDIRECT("1:"&amp;LEN(C621)+1)))))</f>
        <v>6</v>
      </c>
      <c r="O621" s="5">
        <f t="shared" ca="1" si="19"/>
        <v>0.96</v>
      </c>
      <c r="P621" s="5">
        <f ca="1">LOOKUP(99^99,--(0&amp;MID(G621,MIN(FIND({0,1,2,3,4,5,6,7,8,9},G621&amp;1234567890)),ROW(INDIRECT("1:"&amp;LEN(G621)+1)))))</f>
        <v>0.96</v>
      </c>
    </row>
    <row r="622" spans="1:16" x14ac:dyDescent="0.2">
      <c r="A622" s="148" t="s">
        <v>225</v>
      </c>
      <c r="B622" s="5">
        <v>59</v>
      </c>
      <c r="C622" s="5">
        <v>125</v>
      </c>
      <c r="D622" s="5">
        <v>9</v>
      </c>
      <c r="E622" s="5" t="s">
        <v>560</v>
      </c>
      <c r="F622" s="5" t="s">
        <v>561</v>
      </c>
      <c r="G622" s="5">
        <v>15.8</v>
      </c>
      <c r="H622" s="5" t="s">
        <v>1266</v>
      </c>
      <c r="I622" s="148" t="s">
        <v>178</v>
      </c>
      <c r="J622" s="5" t="s">
        <v>1671</v>
      </c>
      <c r="K622" s="5" t="s">
        <v>663</v>
      </c>
      <c r="M622" s="5" t="str">
        <f t="shared" si="18"/>
        <v>IV</v>
      </c>
      <c r="N622" s="5">
        <f ca="1">LOOKUP(99^99,--(0&amp;MID(C622,MIN(FIND({0,1,2,3,4,5,6,7,8,9},C622&amp;1234567890)),ROW(INDIRECT("1:"&amp;LEN(C622)+1)))))</f>
        <v>125</v>
      </c>
      <c r="O622" s="5">
        <f t="shared" ca="1" si="19"/>
        <v>15.8</v>
      </c>
      <c r="P622" s="5">
        <f ca="1">LOOKUP(99^99,--(0&amp;MID(G622,MIN(FIND({0,1,2,3,4,5,6,7,8,9},G622&amp;1234567890)),ROW(INDIRECT("1:"&amp;LEN(G622)+1)))))</f>
        <v>15.8</v>
      </c>
    </row>
    <row r="623" spans="1:16" x14ac:dyDescent="0.2">
      <c r="A623" s="148" t="s">
        <v>236</v>
      </c>
      <c r="B623" s="5">
        <v>59</v>
      </c>
      <c r="C623" s="5">
        <v>53</v>
      </c>
      <c r="D623" s="5">
        <v>7</v>
      </c>
      <c r="E623" s="5" t="s">
        <v>523</v>
      </c>
      <c r="F623" s="5" t="s">
        <v>1672</v>
      </c>
      <c r="G623" s="5">
        <v>1.47</v>
      </c>
      <c r="H623" s="5" t="s">
        <v>1429</v>
      </c>
      <c r="I623" s="148" t="s">
        <v>173</v>
      </c>
      <c r="J623" s="5" t="s">
        <v>1673</v>
      </c>
      <c r="K623" s="5" t="s">
        <v>805</v>
      </c>
      <c r="M623" s="5" t="str">
        <f t="shared" ca="1" si="18"/>
        <v>II</v>
      </c>
      <c r="N623" s="5">
        <f ca="1">LOOKUP(99^99,--(0&amp;MID(C623,MIN(FIND({0,1,2,3,4,5,6,7,8,9},C623&amp;1234567890)),ROW(INDIRECT("1:"&amp;LEN(C623)+1)))))</f>
        <v>53</v>
      </c>
      <c r="O623" s="5">
        <f t="shared" ca="1" si="19"/>
        <v>1.47</v>
      </c>
      <c r="P623" s="5">
        <f ca="1">LOOKUP(99^99,--(0&amp;MID(G623,MIN(FIND({0,1,2,3,4,5,6,7,8,9},G623&amp;1234567890)),ROW(INDIRECT("1:"&amp;LEN(G623)+1)))))</f>
        <v>1.47</v>
      </c>
    </row>
    <row r="624" spans="1:16" x14ac:dyDescent="0.2">
      <c r="A624" s="148" t="s">
        <v>265</v>
      </c>
      <c r="B624" s="5">
        <v>59</v>
      </c>
      <c r="C624" s="5">
        <v>7.5</v>
      </c>
      <c r="D624" s="5">
        <v>9</v>
      </c>
      <c r="E624" s="5" t="s">
        <v>545</v>
      </c>
      <c r="F624" s="5" t="s">
        <v>719</v>
      </c>
      <c r="G624" s="5" t="s">
        <v>679</v>
      </c>
      <c r="H624" s="5" t="s">
        <v>987</v>
      </c>
      <c r="I624" s="148" t="s">
        <v>228</v>
      </c>
      <c r="J624" s="5" t="s">
        <v>1674</v>
      </c>
      <c r="K624" s="5" t="s">
        <v>537</v>
      </c>
      <c r="M624" s="5" t="str">
        <f t="shared" si="18"/>
        <v>II</v>
      </c>
      <c r="N624" s="5">
        <f ca="1">LOOKUP(99^99,--(0&amp;MID(C624,MIN(FIND({0,1,2,3,4,5,6,7,8,9},C624&amp;1234567890)),ROW(INDIRECT("1:"&amp;LEN(C624)+1)))))</f>
        <v>7.5</v>
      </c>
      <c r="O624" s="5">
        <f t="shared" ca="1" si="19"/>
        <v>0.1</v>
      </c>
      <c r="P624" s="5">
        <f ca="1">LOOKUP(99^99,--(0&amp;MID(G624,MIN(FIND({0,1,2,3,4,5,6,7,8,9},G624&amp;1234567890)),ROW(INDIRECT("1:"&amp;LEN(G624)+1)))))</f>
        <v>0.1</v>
      </c>
    </row>
    <row r="625" spans="1:16" x14ac:dyDescent="0.2">
      <c r="A625" s="148" t="s">
        <v>222</v>
      </c>
      <c r="B625" s="5">
        <v>59</v>
      </c>
      <c r="C625" s="5">
        <v>2.7</v>
      </c>
      <c r="D625" s="5">
        <v>7</v>
      </c>
      <c r="E625" s="5" t="s">
        <v>523</v>
      </c>
      <c r="F625" s="5" t="s">
        <v>533</v>
      </c>
      <c r="G625" s="5" t="s">
        <v>546</v>
      </c>
      <c r="H625" s="5" t="s">
        <v>1675</v>
      </c>
      <c r="I625" s="148" t="s">
        <v>317</v>
      </c>
      <c r="J625" s="5" t="s">
        <v>1676</v>
      </c>
      <c r="K625" s="5" t="s">
        <v>626</v>
      </c>
      <c r="M625" s="5" t="str">
        <f t="shared" ca="1" si="18"/>
        <v>II</v>
      </c>
      <c r="N625" s="5">
        <f ca="1">LOOKUP(99^99,--(0&amp;MID(C625,MIN(FIND({0,1,2,3,4,5,6,7,8,9},C625&amp;1234567890)),ROW(INDIRECT("1:"&amp;LEN(C625)+1)))))</f>
        <v>2.7</v>
      </c>
      <c r="O625" s="5">
        <f t="shared" ca="1" si="19"/>
        <v>0</v>
      </c>
      <c r="P625" s="5">
        <f ca="1">LOOKUP(99^99,--(0&amp;MID(G625,MIN(FIND({0,1,2,3,4,5,6,7,8,9},G625&amp;1234567890)),ROW(INDIRECT("1:"&amp;LEN(G625)+1)))))</f>
        <v>0</v>
      </c>
    </row>
    <row r="626" spans="1:16" x14ac:dyDescent="0.2">
      <c r="A626" s="148" t="s">
        <v>262</v>
      </c>
      <c r="B626" s="5">
        <v>59</v>
      </c>
      <c r="C626" s="5">
        <v>3.7</v>
      </c>
      <c r="D626" s="5">
        <v>6</v>
      </c>
      <c r="E626" s="5" t="s">
        <v>523</v>
      </c>
      <c r="F626" s="5" t="s">
        <v>533</v>
      </c>
      <c r="G626" s="5">
        <v>0.1</v>
      </c>
      <c r="H626" s="5" t="s">
        <v>1677</v>
      </c>
      <c r="I626" s="148" t="s">
        <v>215</v>
      </c>
      <c r="J626" s="5" t="s">
        <v>1678</v>
      </c>
      <c r="K626" s="5" t="s">
        <v>1679</v>
      </c>
      <c r="M626" s="5" t="str">
        <f t="shared" ca="1" si="18"/>
        <v>I</v>
      </c>
      <c r="N626" s="5">
        <f ca="1">LOOKUP(99^99,--(0&amp;MID(C626,MIN(FIND({0,1,2,3,4,5,6,7,8,9},C626&amp;1234567890)),ROW(INDIRECT("1:"&amp;LEN(C626)+1)))))</f>
        <v>3.7</v>
      </c>
      <c r="O626" s="5">
        <f t="shared" ca="1" si="19"/>
        <v>0.1</v>
      </c>
      <c r="P626" s="5">
        <f ca="1">LOOKUP(99^99,--(0&amp;MID(G626,MIN(FIND({0,1,2,3,4,5,6,7,8,9},G626&amp;1234567890)),ROW(INDIRECT("1:"&amp;LEN(G626)+1)))))</f>
        <v>0.1</v>
      </c>
    </row>
    <row r="627" spans="1:16" x14ac:dyDescent="0.2">
      <c r="A627" s="148" t="s">
        <v>204</v>
      </c>
      <c r="B627" s="5">
        <v>59</v>
      </c>
      <c r="C627" s="5">
        <v>150</v>
      </c>
      <c r="D627" s="5">
        <v>7</v>
      </c>
      <c r="E627" s="5" t="s">
        <v>560</v>
      </c>
      <c r="F627" s="5" t="s">
        <v>561</v>
      </c>
      <c r="G627" s="5" t="s">
        <v>522</v>
      </c>
      <c r="H627" s="5" t="s">
        <v>522</v>
      </c>
      <c r="I627" s="148" t="s">
        <v>262</v>
      </c>
      <c r="J627" s="5" t="s">
        <v>1680</v>
      </c>
      <c r="K627" s="5" t="s">
        <v>637</v>
      </c>
      <c r="M627" s="5" t="str">
        <f t="shared" si="18"/>
        <v>IV</v>
      </c>
      <c r="N627" s="5">
        <f ca="1">LOOKUP(99^99,--(0&amp;MID(C627,MIN(FIND({0,1,2,3,4,5,6,7,8,9},C627&amp;1234567890)),ROW(INDIRECT("1:"&amp;LEN(C627)+1)))))</f>
        <v>150</v>
      </c>
      <c r="O627" s="5" t="str">
        <f t="shared" si="19"/>
        <v>No data</v>
      </c>
      <c r="P627" s="5">
        <f ca="1">LOOKUP(99^99,--(0&amp;MID(G627,MIN(FIND({0,1,2,3,4,5,6,7,8,9},G627&amp;1234567890)),ROW(INDIRECT("1:"&amp;LEN(G627)+1)))))</f>
        <v>0</v>
      </c>
    </row>
    <row r="628" spans="1:16" x14ac:dyDescent="0.2">
      <c r="A628" s="148" t="s">
        <v>247</v>
      </c>
      <c r="B628" s="5">
        <v>59</v>
      </c>
      <c r="C628" s="5">
        <v>5.5</v>
      </c>
      <c r="D628" s="5">
        <v>6</v>
      </c>
      <c r="E628" s="5" t="s">
        <v>523</v>
      </c>
      <c r="F628" s="5" t="s">
        <v>603</v>
      </c>
      <c r="G628" s="5" t="s">
        <v>522</v>
      </c>
      <c r="H628" s="5" t="s">
        <v>522</v>
      </c>
      <c r="I628" s="148" t="s">
        <v>218</v>
      </c>
      <c r="J628" s="5" t="s">
        <v>1681</v>
      </c>
      <c r="K628" s="5" t="s">
        <v>610</v>
      </c>
      <c r="M628" s="5" t="str">
        <f t="shared" ca="1" si="18"/>
        <v>I</v>
      </c>
      <c r="N628" s="5">
        <f ca="1">LOOKUP(99^99,--(0&amp;MID(C628,MIN(FIND({0,1,2,3,4,5,6,7,8,9},C628&amp;1234567890)),ROW(INDIRECT("1:"&amp;LEN(C628)+1)))))</f>
        <v>5.5</v>
      </c>
      <c r="O628" s="5" t="str">
        <f t="shared" si="19"/>
        <v>No data</v>
      </c>
      <c r="P628" s="5">
        <f ca="1">LOOKUP(99^99,--(0&amp;MID(G628,MIN(FIND({0,1,2,3,4,5,6,7,8,9},G628&amp;1234567890)),ROW(INDIRECT("1:"&amp;LEN(G628)+1)))))</f>
        <v>0</v>
      </c>
    </row>
    <row r="629" spans="1:16" x14ac:dyDescent="0.2">
      <c r="A629" s="148" t="s">
        <v>183</v>
      </c>
      <c r="B629" s="5">
        <v>59</v>
      </c>
      <c r="C629" s="5">
        <v>15.1</v>
      </c>
      <c r="D629" s="5">
        <v>7</v>
      </c>
      <c r="E629" s="5" t="s">
        <v>523</v>
      </c>
      <c r="F629" s="5" t="s">
        <v>539</v>
      </c>
      <c r="G629" s="5">
        <v>0.01</v>
      </c>
      <c r="H629" s="5" t="s">
        <v>1183</v>
      </c>
      <c r="I629" s="148" t="s">
        <v>215</v>
      </c>
      <c r="J629" s="5" t="s">
        <v>1682</v>
      </c>
      <c r="K629" s="5" t="s">
        <v>728</v>
      </c>
      <c r="M629" s="5" t="str">
        <f t="shared" ca="1" si="18"/>
        <v>II</v>
      </c>
      <c r="N629" s="5">
        <f ca="1">LOOKUP(99^99,--(0&amp;MID(C629,MIN(FIND({0,1,2,3,4,5,6,7,8,9},C629&amp;1234567890)),ROW(INDIRECT("1:"&amp;LEN(C629)+1)))))</f>
        <v>15.1</v>
      </c>
      <c r="O629" s="5">
        <f t="shared" ca="1" si="19"/>
        <v>0.01</v>
      </c>
      <c r="P629" s="5">
        <f ca="1">LOOKUP(99^99,--(0&amp;MID(G629,MIN(FIND({0,1,2,3,4,5,6,7,8,9},G629&amp;1234567890)),ROW(INDIRECT("1:"&amp;LEN(G629)+1)))))</f>
        <v>0.01</v>
      </c>
    </row>
    <row r="630" spans="1:16" x14ac:dyDescent="0.2">
      <c r="A630" s="148" t="s">
        <v>258</v>
      </c>
      <c r="B630" s="5">
        <v>59</v>
      </c>
      <c r="C630" s="5">
        <v>8.1</v>
      </c>
      <c r="D630" s="5">
        <v>6</v>
      </c>
      <c r="E630" s="5" t="s">
        <v>523</v>
      </c>
      <c r="F630" s="5" t="s">
        <v>533</v>
      </c>
      <c r="G630" s="5" t="s">
        <v>546</v>
      </c>
      <c r="H630" s="5" t="s">
        <v>1683</v>
      </c>
      <c r="I630" s="148" t="s">
        <v>209</v>
      </c>
      <c r="J630" s="5" t="s">
        <v>1684</v>
      </c>
      <c r="K630" s="5" t="s">
        <v>817</v>
      </c>
      <c r="M630" s="5" t="str">
        <f t="shared" ca="1" si="18"/>
        <v>I</v>
      </c>
      <c r="N630" s="5">
        <f ca="1">LOOKUP(99^99,--(0&amp;MID(C630,MIN(FIND({0,1,2,3,4,5,6,7,8,9},C630&amp;1234567890)),ROW(INDIRECT("1:"&amp;LEN(C630)+1)))))</f>
        <v>8.1</v>
      </c>
      <c r="O630" s="5">
        <f t="shared" ca="1" si="19"/>
        <v>0</v>
      </c>
      <c r="P630" s="5">
        <f ca="1">LOOKUP(99^99,--(0&amp;MID(G630,MIN(FIND({0,1,2,3,4,5,6,7,8,9},G630&amp;1234567890)),ROW(INDIRECT("1:"&amp;LEN(G630)+1)))))</f>
        <v>0</v>
      </c>
    </row>
    <row r="631" spans="1:16" x14ac:dyDescent="0.2">
      <c r="A631" s="148" t="s">
        <v>194</v>
      </c>
      <c r="B631" s="5">
        <v>59</v>
      </c>
      <c r="C631" s="5">
        <v>115</v>
      </c>
      <c r="D631" s="5">
        <v>7</v>
      </c>
      <c r="E631" s="5" t="s">
        <v>607</v>
      </c>
      <c r="F631" s="5" t="s">
        <v>1489</v>
      </c>
      <c r="G631" s="5">
        <v>22</v>
      </c>
      <c r="H631" s="5" t="s">
        <v>1685</v>
      </c>
      <c r="I631" s="148" t="s">
        <v>178</v>
      </c>
      <c r="J631" s="5" t="s">
        <v>1686</v>
      </c>
      <c r="K631" s="5" t="s">
        <v>610</v>
      </c>
      <c r="M631" s="5" t="str">
        <f t="shared" ca="1" si="18"/>
        <v>II</v>
      </c>
      <c r="N631" s="5">
        <f ca="1">LOOKUP(99^99,--(0&amp;MID(C631,MIN(FIND({0,1,2,3,4,5,6,7,8,9},C631&amp;1234567890)),ROW(INDIRECT("1:"&amp;LEN(C631)+1)))))</f>
        <v>115</v>
      </c>
      <c r="O631" s="5">
        <f t="shared" ca="1" si="19"/>
        <v>22</v>
      </c>
      <c r="P631" s="5">
        <f ca="1">LOOKUP(99^99,--(0&amp;MID(G631,MIN(FIND({0,1,2,3,4,5,6,7,8,9},G631&amp;1234567890)),ROW(INDIRECT("1:"&amp;LEN(G631)+1)))))</f>
        <v>22</v>
      </c>
    </row>
    <row r="632" spans="1:16" x14ac:dyDescent="0.2">
      <c r="A632" s="148" t="s">
        <v>188</v>
      </c>
      <c r="B632" s="5">
        <v>59</v>
      </c>
      <c r="C632" s="5">
        <v>6</v>
      </c>
      <c r="D632" s="5">
        <v>7</v>
      </c>
      <c r="E632" s="5" t="s">
        <v>523</v>
      </c>
      <c r="F632" s="5" t="s">
        <v>539</v>
      </c>
      <c r="G632" s="5" t="s">
        <v>522</v>
      </c>
      <c r="H632" s="5" t="s">
        <v>540</v>
      </c>
      <c r="I632" s="148" t="s">
        <v>302</v>
      </c>
      <c r="J632" s="5" t="s">
        <v>1687</v>
      </c>
      <c r="K632" s="5" t="s">
        <v>610</v>
      </c>
      <c r="M632" s="5" t="str">
        <f t="shared" ca="1" si="18"/>
        <v>II</v>
      </c>
      <c r="N632" s="5">
        <f ca="1">LOOKUP(99^99,--(0&amp;MID(C632,MIN(FIND({0,1,2,3,4,5,6,7,8,9},C632&amp;1234567890)),ROW(INDIRECT("1:"&amp;LEN(C632)+1)))))</f>
        <v>6</v>
      </c>
      <c r="O632" s="5" t="str">
        <f t="shared" si="19"/>
        <v>No data</v>
      </c>
      <c r="P632" s="5">
        <f ca="1">LOOKUP(99^99,--(0&amp;MID(G632,MIN(FIND({0,1,2,3,4,5,6,7,8,9},G632&amp;1234567890)),ROW(INDIRECT("1:"&amp;LEN(G632)+1)))))</f>
        <v>0</v>
      </c>
    </row>
    <row r="633" spans="1:16" x14ac:dyDescent="0.2">
      <c r="A633" s="148" t="s">
        <v>245</v>
      </c>
      <c r="B633" s="5">
        <v>59</v>
      </c>
      <c r="C633" s="5">
        <v>21</v>
      </c>
      <c r="D633" s="5">
        <v>9</v>
      </c>
      <c r="E633" s="5" t="s">
        <v>523</v>
      </c>
      <c r="F633" s="5" t="s">
        <v>533</v>
      </c>
      <c r="G633" s="5">
        <v>0.44</v>
      </c>
      <c r="H633" s="5" t="s">
        <v>1688</v>
      </c>
      <c r="I633" s="148" t="s">
        <v>209</v>
      </c>
      <c r="J633" s="5" t="s">
        <v>1689</v>
      </c>
      <c r="K633" s="5" t="s">
        <v>526</v>
      </c>
      <c r="M633" s="5" t="str">
        <f t="shared" ca="1" si="18"/>
        <v>II</v>
      </c>
      <c r="N633" s="5">
        <f ca="1">LOOKUP(99^99,--(0&amp;MID(C633,MIN(FIND({0,1,2,3,4,5,6,7,8,9},C633&amp;1234567890)),ROW(INDIRECT("1:"&amp;LEN(C633)+1)))))</f>
        <v>21</v>
      </c>
      <c r="O633" s="5">
        <f t="shared" ca="1" si="19"/>
        <v>0.44</v>
      </c>
      <c r="P633" s="5">
        <f ca="1">LOOKUP(99^99,--(0&amp;MID(G633,MIN(FIND({0,1,2,3,4,5,6,7,8,9},G633&amp;1234567890)),ROW(INDIRECT("1:"&amp;LEN(G633)+1)))))</f>
        <v>0.44</v>
      </c>
    </row>
    <row r="634" spans="1:16" x14ac:dyDescent="0.2">
      <c r="A634" s="148" t="s">
        <v>226</v>
      </c>
      <c r="B634" s="5">
        <v>59</v>
      </c>
      <c r="C634" s="5">
        <v>5.6</v>
      </c>
      <c r="D634" s="5">
        <v>7</v>
      </c>
      <c r="E634" s="5" t="s">
        <v>523</v>
      </c>
      <c r="F634" s="5" t="s">
        <v>533</v>
      </c>
      <c r="G634" s="5">
        <v>1.3</v>
      </c>
      <c r="H634" s="5" t="s">
        <v>1266</v>
      </c>
      <c r="I634" s="148" t="s">
        <v>224</v>
      </c>
      <c r="J634" s="5" t="s">
        <v>1690</v>
      </c>
      <c r="K634" s="5" t="s">
        <v>817</v>
      </c>
      <c r="M634" s="5" t="str">
        <f t="shared" ca="1" si="18"/>
        <v>II</v>
      </c>
      <c r="N634" s="5">
        <f ca="1">LOOKUP(99^99,--(0&amp;MID(C634,MIN(FIND({0,1,2,3,4,5,6,7,8,9},C634&amp;1234567890)),ROW(INDIRECT("1:"&amp;LEN(C634)+1)))))</f>
        <v>5.6</v>
      </c>
      <c r="O634" s="5">
        <f t="shared" ca="1" si="19"/>
        <v>1.3</v>
      </c>
      <c r="P634" s="5">
        <f ca="1">LOOKUP(99^99,--(0&amp;MID(G634,MIN(FIND({0,1,2,3,4,5,6,7,8,9},G634&amp;1234567890)),ROW(INDIRECT("1:"&amp;LEN(G634)+1)))))</f>
        <v>1.3</v>
      </c>
    </row>
    <row r="635" spans="1:16" x14ac:dyDescent="0.2">
      <c r="A635" s="148" t="s">
        <v>291</v>
      </c>
      <c r="B635" s="5">
        <v>59</v>
      </c>
      <c r="C635" s="5">
        <v>2.2000000000000002</v>
      </c>
      <c r="D635" s="5">
        <v>7</v>
      </c>
      <c r="E635" s="5" t="s">
        <v>527</v>
      </c>
      <c r="F635" s="5" t="s">
        <v>1691</v>
      </c>
      <c r="G635" s="5" t="s">
        <v>522</v>
      </c>
      <c r="H635" s="5" t="s">
        <v>597</v>
      </c>
      <c r="I635" s="148" t="s">
        <v>228</v>
      </c>
      <c r="J635" s="5" t="s">
        <v>1692</v>
      </c>
      <c r="K635" s="5" t="s">
        <v>612</v>
      </c>
      <c r="M635" s="5" t="str">
        <f t="shared" si="18"/>
        <v>Uncat</v>
      </c>
      <c r="N635" s="5">
        <f ca="1">LOOKUP(99^99,--(0&amp;MID(C635,MIN(FIND({0,1,2,3,4,5,6,7,8,9},C635&amp;1234567890)),ROW(INDIRECT("1:"&amp;LEN(C635)+1)))))</f>
        <v>2.2000000000000002</v>
      </c>
      <c r="O635" s="5">
        <f t="shared" ca="1" si="19"/>
        <v>2.2000000000000002</v>
      </c>
      <c r="P635" s="5">
        <f ca="1">LOOKUP(99^99,--(0&amp;MID(G635,MIN(FIND({0,1,2,3,4,5,6,7,8,9},G635&amp;1234567890)),ROW(INDIRECT("1:"&amp;LEN(G635)+1)))))</f>
        <v>0</v>
      </c>
    </row>
    <row r="636" spans="1:16" x14ac:dyDescent="0.2">
      <c r="A636" s="148" t="s">
        <v>187</v>
      </c>
      <c r="B636" s="5">
        <v>59</v>
      </c>
      <c r="C636" s="5">
        <v>2.4</v>
      </c>
      <c r="D636" s="5">
        <v>6</v>
      </c>
      <c r="E636" s="5" t="s">
        <v>523</v>
      </c>
      <c r="F636" s="5" t="s">
        <v>539</v>
      </c>
      <c r="G636" s="5">
        <v>0.1</v>
      </c>
      <c r="H636" s="5" t="s">
        <v>1693</v>
      </c>
      <c r="I636" s="148" t="s">
        <v>202</v>
      </c>
      <c r="J636" s="5" t="s">
        <v>1694</v>
      </c>
      <c r="K636" s="5" t="s">
        <v>610</v>
      </c>
      <c r="M636" s="5" t="str">
        <f t="shared" ca="1" si="18"/>
        <v>I</v>
      </c>
      <c r="N636" s="5">
        <f ca="1">LOOKUP(99^99,--(0&amp;MID(C636,MIN(FIND({0,1,2,3,4,5,6,7,8,9},C636&amp;1234567890)),ROW(INDIRECT("1:"&amp;LEN(C636)+1)))))</f>
        <v>2.4</v>
      </c>
      <c r="O636" s="5">
        <f t="shared" ca="1" si="19"/>
        <v>0.1</v>
      </c>
      <c r="P636" s="5">
        <f ca="1">LOOKUP(99^99,--(0&amp;MID(G636,MIN(FIND({0,1,2,3,4,5,6,7,8,9},G636&amp;1234567890)),ROW(INDIRECT("1:"&amp;LEN(G636)+1)))))</f>
        <v>0.1</v>
      </c>
    </row>
    <row r="637" spans="1:16" x14ac:dyDescent="0.2">
      <c r="A637" s="148" t="s">
        <v>208</v>
      </c>
      <c r="B637" s="5">
        <v>59</v>
      </c>
      <c r="C637" s="5">
        <v>6.4</v>
      </c>
      <c r="D637" s="5">
        <v>6</v>
      </c>
      <c r="E637" s="5" t="s">
        <v>1213</v>
      </c>
      <c r="F637" s="5" t="s">
        <v>539</v>
      </c>
      <c r="G637" s="5" t="s">
        <v>546</v>
      </c>
      <c r="H637" s="5" t="s">
        <v>1695</v>
      </c>
      <c r="I637" s="148" t="s">
        <v>178</v>
      </c>
      <c r="J637" s="5" t="s">
        <v>1696</v>
      </c>
      <c r="K637" s="5" t="s">
        <v>566</v>
      </c>
      <c r="M637" s="5" t="str">
        <f t="shared" ca="1" si="18"/>
        <v>I</v>
      </c>
      <c r="N637" s="5">
        <f ca="1">LOOKUP(99^99,--(0&amp;MID(C637,MIN(FIND({0,1,2,3,4,5,6,7,8,9},C637&amp;1234567890)),ROW(INDIRECT("1:"&amp;LEN(C637)+1)))))</f>
        <v>6.4</v>
      </c>
      <c r="O637" s="5">
        <f t="shared" ca="1" si="19"/>
        <v>0</v>
      </c>
      <c r="P637" s="5">
        <f ca="1">LOOKUP(99^99,--(0&amp;MID(G637,MIN(FIND({0,1,2,3,4,5,6,7,8,9},G637&amp;1234567890)),ROW(INDIRECT("1:"&amp;LEN(G637)+1)))))</f>
        <v>0</v>
      </c>
    </row>
    <row r="638" spans="1:16" x14ac:dyDescent="0.2">
      <c r="A638" s="148" t="s">
        <v>191</v>
      </c>
      <c r="B638" s="5">
        <v>59</v>
      </c>
      <c r="C638" s="5">
        <v>2.9</v>
      </c>
      <c r="D638" s="5">
        <v>6</v>
      </c>
      <c r="E638" s="5" t="s">
        <v>523</v>
      </c>
      <c r="F638" s="5" t="s">
        <v>563</v>
      </c>
      <c r="G638" s="5">
        <v>3.3</v>
      </c>
      <c r="H638" s="5" t="s">
        <v>1697</v>
      </c>
      <c r="I638" s="148" t="s">
        <v>248</v>
      </c>
      <c r="J638" s="5" t="s">
        <v>1698</v>
      </c>
      <c r="K638" s="5" t="s">
        <v>537</v>
      </c>
      <c r="M638" s="5" t="str">
        <f t="shared" ca="1" si="18"/>
        <v>I</v>
      </c>
      <c r="N638" s="5">
        <f ca="1">LOOKUP(99^99,--(0&amp;MID(C638,MIN(FIND({0,1,2,3,4,5,6,7,8,9},C638&amp;1234567890)),ROW(INDIRECT("1:"&amp;LEN(C638)+1)))))</f>
        <v>2.9</v>
      </c>
      <c r="O638" s="5">
        <f t="shared" ca="1" si="19"/>
        <v>3.3</v>
      </c>
      <c r="P638" s="5">
        <f ca="1">LOOKUP(99^99,--(0&amp;MID(G638,MIN(FIND({0,1,2,3,4,5,6,7,8,9},G638&amp;1234567890)),ROW(INDIRECT("1:"&amp;LEN(G638)+1)))))</f>
        <v>3.3</v>
      </c>
    </row>
    <row r="639" spans="1:16" x14ac:dyDescent="0.2">
      <c r="A639" s="148" t="s">
        <v>183</v>
      </c>
      <c r="B639" s="5">
        <v>59</v>
      </c>
      <c r="C639" s="5">
        <v>8.1</v>
      </c>
      <c r="D639" s="5">
        <v>6</v>
      </c>
      <c r="E639" s="5" t="s">
        <v>560</v>
      </c>
      <c r="F639" s="5" t="s">
        <v>1699</v>
      </c>
      <c r="G639" s="5">
        <v>1.3</v>
      </c>
      <c r="H639" s="5" t="s">
        <v>1700</v>
      </c>
      <c r="I639" s="148" t="s">
        <v>224</v>
      </c>
      <c r="J639" s="5" t="s">
        <v>1701</v>
      </c>
      <c r="K639" s="5" t="s">
        <v>744</v>
      </c>
      <c r="M639" s="5" t="str">
        <f t="shared" si="18"/>
        <v>IV</v>
      </c>
      <c r="N639" s="5">
        <f ca="1">LOOKUP(99^99,--(0&amp;MID(C639,MIN(FIND({0,1,2,3,4,5,6,7,8,9},C639&amp;1234567890)),ROW(INDIRECT("1:"&amp;LEN(C639)+1)))))</f>
        <v>8.1</v>
      </c>
      <c r="O639" s="5">
        <f t="shared" ca="1" si="19"/>
        <v>1.3</v>
      </c>
      <c r="P639" s="5">
        <f ca="1">LOOKUP(99^99,--(0&amp;MID(G639,MIN(FIND({0,1,2,3,4,5,6,7,8,9},G639&amp;1234567890)),ROW(INDIRECT("1:"&amp;LEN(G639)+1)))))</f>
        <v>1.3</v>
      </c>
    </row>
    <row r="640" spans="1:16" x14ac:dyDescent="0.2">
      <c r="A640" s="148" t="s">
        <v>188</v>
      </c>
      <c r="B640" s="5">
        <v>59</v>
      </c>
      <c r="C640" s="5">
        <v>5.8</v>
      </c>
      <c r="D640" s="5">
        <v>6</v>
      </c>
      <c r="E640" s="5" t="s">
        <v>523</v>
      </c>
      <c r="F640" s="5" t="s">
        <v>646</v>
      </c>
      <c r="G640" s="5">
        <v>0.17</v>
      </c>
      <c r="H640" s="5" t="s">
        <v>618</v>
      </c>
      <c r="I640" s="148" t="s">
        <v>209</v>
      </c>
      <c r="J640" s="5" t="s">
        <v>1702</v>
      </c>
      <c r="K640" s="5" t="s">
        <v>653</v>
      </c>
      <c r="M640" s="5" t="str">
        <f t="shared" ca="1" si="18"/>
        <v>I</v>
      </c>
      <c r="N640" s="5">
        <f ca="1">LOOKUP(99^99,--(0&amp;MID(C640,MIN(FIND({0,1,2,3,4,5,6,7,8,9},C640&amp;1234567890)),ROW(INDIRECT("1:"&amp;LEN(C640)+1)))))</f>
        <v>5.8</v>
      </c>
      <c r="O640" s="5">
        <f t="shared" ca="1" si="19"/>
        <v>0.17</v>
      </c>
      <c r="P640" s="5">
        <f ca="1">LOOKUP(99^99,--(0&amp;MID(G640,MIN(FIND({0,1,2,3,4,5,6,7,8,9},G640&amp;1234567890)),ROW(INDIRECT("1:"&amp;LEN(G640)+1)))))</f>
        <v>0.17</v>
      </c>
    </row>
    <row r="641" spans="1:16" x14ac:dyDescent="0.2">
      <c r="A641" s="148" t="s">
        <v>313</v>
      </c>
      <c r="B641" s="5">
        <v>59</v>
      </c>
      <c r="C641" s="5">
        <v>4212</v>
      </c>
      <c r="D641" s="5">
        <v>7</v>
      </c>
      <c r="E641" s="5" t="s">
        <v>560</v>
      </c>
      <c r="F641" s="5" t="s">
        <v>561</v>
      </c>
      <c r="G641" s="5" t="s">
        <v>522</v>
      </c>
      <c r="H641" s="5" t="s">
        <v>597</v>
      </c>
      <c r="I641" s="148" t="s">
        <v>182</v>
      </c>
      <c r="J641" s="5" t="s">
        <v>1703</v>
      </c>
      <c r="K641" s="5" t="s">
        <v>1522</v>
      </c>
      <c r="M641" s="5" t="str">
        <f t="shared" si="18"/>
        <v>IV</v>
      </c>
      <c r="N641" s="5">
        <f ca="1">LOOKUP(99^99,--(0&amp;MID(C641,MIN(FIND({0,1,2,3,4,5,6,7,8,9},C641&amp;1234567890)),ROW(INDIRECT("1:"&amp;LEN(C641)+1)))))</f>
        <v>4212</v>
      </c>
      <c r="O641" s="5">
        <f t="shared" ca="1" si="19"/>
        <v>4212</v>
      </c>
      <c r="P641" s="5">
        <f ca="1">LOOKUP(99^99,--(0&amp;MID(G641,MIN(FIND({0,1,2,3,4,5,6,7,8,9},G641&amp;1234567890)),ROW(INDIRECT("1:"&amp;LEN(G641)+1)))))</f>
        <v>0</v>
      </c>
    </row>
    <row r="642" spans="1:16" x14ac:dyDescent="0.2">
      <c r="A642" s="148" t="s">
        <v>187</v>
      </c>
      <c r="B642" s="5">
        <v>59</v>
      </c>
      <c r="C642" s="5">
        <v>3.6</v>
      </c>
      <c r="D642" s="5">
        <v>6</v>
      </c>
      <c r="E642" s="5" t="s">
        <v>523</v>
      </c>
      <c r="F642" s="5" t="s">
        <v>539</v>
      </c>
      <c r="G642" s="5" t="s">
        <v>546</v>
      </c>
      <c r="H642" s="5" t="s">
        <v>666</v>
      </c>
      <c r="I642" s="148" t="s">
        <v>215</v>
      </c>
      <c r="J642" s="5" t="s">
        <v>1704</v>
      </c>
      <c r="K642" s="5" t="s">
        <v>653</v>
      </c>
      <c r="M642" s="5" t="str">
        <f t="shared" ref="M642:M705" ca="1" si="20">IF(COUNTIF($E642,"*N1*")+COUNTIF($E642,"*M1*")+COUNTIF($E642,"*T4*")&gt;0,"IV",IF(COUNTIF($E642,"*T3*")&gt;0,"III",IF(COUNTIFS($E642,"*T1*",$N642,"&lt;10",$D642,"&lt;=6")+COUNTIFS($E642,"*T2a*",$N642,"&lt;10",$D642,"&lt;=6")&gt;0,"I",IF(COUNTIF($E642,"*T*")&gt;0,"II","Uncat"))))</f>
        <v>I</v>
      </c>
      <c r="N642" s="5">
        <f ca="1">LOOKUP(99^99,--(0&amp;MID(C642,MIN(FIND({0,1,2,3,4,5,6,7,8,9},C642&amp;1234567890)),ROW(INDIRECT("1:"&amp;LEN(C642)+1)))))</f>
        <v>3.6</v>
      </c>
      <c r="O642" s="5">
        <f t="shared" ref="O642:O705" ca="1" si="21">IF(COUNTIF(H642,"*RIP*")&gt;0,N642,IF(COUNTIF(G642,"-*")&gt;0,"No data",IF(P642=0,IF(COUNTIF(G642,"undetec*")&gt;0,0,"no data"),P642)))</f>
        <v>0</v>
      </c>
      <c r="P642" s="5">
        <f ca="1">LOOKUP(99^99,--(0&amp;MID(G642,MIN(FIND({0,1,2,3,4,5,6,7,8,9},G642&amp;1234567890)),ROW(INDIRECT("1:"&amp;LEN(G642)+1)))))</f>
        <v>0</v>
      </c>
    </row>
    <row r="643" spans="1:16" x14ac:dyDescent="0.2">
      <c r="A643" s="148" t="s">
        <v>188</v>
      </c>
      <c r="B643" s="5">
        <v>59</v>
      </c>
      <c r="C643" s="5">
        <v>4</v>
      </c>
      <c r="D643" s="5">
        <v>7</v>
      </c>
      <c r="E643" s="5" t="s">
        <v>523</v>
      </c>
      <c r="F643" s="5" t="s">
        <v>539</v>
      </c>
      <c r="G643" s="5">
        <v>0.2</v>
      </c>
      <c r="H643" s="5" t="s">
        <v>567</v>
      </c>
      <c r="I643" s="148" t="s">
        <v>215</v>
      </c>
      <c r="J643" s="5" t="s">
        <v>1705</v>
      </c>
      <c r="K643" s="5" t="s">
        <v>594</v>
      </c>
      <c r="M643" s="5" t="str">
        <f t="shared" ca="1" si="20"/>
        <v>II</v>
      </c>
      <c r="N643" s="5">
        <f ca="1">LOOKUP(99^99,--(0&amp;MID(C643,MIN(FIND({0,1,2,3,4,5,6,7,8,9},C643&amp;1234567890)),ROW(INDIRECT("1:"&amp;LEN(C643)+1)))))</f>
        <v>4</v>
      </c>
      <c r="O643" s="5">
        <f t="shared" ca="1" si="21"/>
        <v>0.2</v>
      </c>
      <c r="P643" s="5">
        <f ca="1">LOOKUP(99^99,--(0&amp;MID(G643,MIN(FIND({0,1,2,3,4,5,6,7,8,9},G643&amp;1234567890)),ROW(INDIRECT("1:"&amp;LEN(G643)+1)))))</f>
        <v>0.2</v>
      </c>
    </row>
    <row r="644" spans="1:16" x14ac:dyDescent="0.2">
      <c r="A644" s="148" t="s">
        <v>261</v>
      </c>
      <c r="B644" s="5">
        <v>60</v>
      </c>
      <c r="C644" s="5">
        <v>2.7</v>
      </c>
      <c r="D644" s="5">
        <v>7</v>
      </c>
      <c r="E644" s="5" t="s">
        <v>607</v>
      </c>
      <c r="F644" s="5" t="s">
        <v>533</v>
      </c>
      <c r="G644" s="5" t="s">
        <v>546</v>
      </c>
      <c r="H644" s="5" t="s">
        <v>535</v>
      </c>
      <c r="I644" s="148" t="s">
        <v>317</v>
      </c>
      <c r="J644" s="5" t="s">
        <v>1706</v>
      </c>
      <c r="K644" s="5" t="s">
        <v>653</v>
      </c>
      <c r="M644" s="5" t="str">
        <f t="shared" ca="1" si="20"/>
        <v>II</v>
      </c>
      <c r="N644" s="5">
        <f ca="1">LOOKUP(99^99,--(0&amp;MID(C644,MIN(FIND({0,1,2,3,4,5,6,7,8,9},C644&amp;1234567890)),ROW(INDIRECT("1:"&amp;LEN(C644)+1)))))</f>
        <v>2.7</v>
      </c>
      <c r="O644" s="5">
        <f t="shared" ca="1" si="21"/>
        <v>0</v>
      </c>
      <c r="P644" s="5">
        <f ca="1">LOOKUP(99^99,--(0&amp;MID(G644,MIN(FIND({0,1,2,3,4,5,6,7,8,9},G644&amp;1234567890)),ROW(INDIRECT("1:"&amp;LEN(G644)+1)))))</f>
        <v>0</v>
      </c>
    </row>
    <row r="645" spans="1:16" x14ac:dyDescent="0.2">
      <c r="A645" s="148" t="s">
        <v>237</v>
      </c>
      <c r="B645" s="5">
        <v>60</v>
      </c>
      <c r="C645" s="5">
        <v>5</v>
      </c>
      <c r="D645" s="5">
        <v>6</v>
      </c>
      <c r="E645" s="5" t="s">
        <v>523</v>
      </c>
      <c r="F645" s="5" t="s">
        <v>1707</v>
      </c>
      <c r="G645" s="5">
        <v>1.52</v>
      </c>
      <c r="H645" s="5" t="s">
        <v>618</v>
      </c>
      <c r="I645" s="148" t="s">
        <v>247</v>
      </c>
      <c r="J645" s="5" t="s">
        <v>1708</v>
      </c>
      <c r="K645" s="5" t="s">
        <v>762</v>
      </c>
      <c r="M645" s="5" t="str">
        <f t="shared" ca="1" si="20"/>
        <v>I</v>
      </c>
      <c r="N645" s="5">
        <f ca="1">LOOKUP(99^99,--(0&amp;MID(C645,MIN(FIND({0,1,2,3,4,5,6,7,8,9},C645&amp;1234567890)),ROW(INDIRECT("1:"&amp;LEN(C645)+1)))))</f>
        <v>5</v>
      </c>
      <c r="O645" s="5">
        <f t="shared" ca="1" si="21"/>
        <v>1.52</v>
      </c>
      <c r="P645" s="5">
        <f ca="1">LOOKUP(99^99,--(0&amp;MID(G645,MIN(FIND({0,1,2,3,4,5,6,7,8,9},G645&amp;1234567890)),ROW(INDIRECT("1:"&amp;LEN(G645)+1)))))</f>
        <v>1.52</v>
      </c>
    </row>
    <row r="646" spans="1:16" x14ac:dyDescent="0.2">
      <c r="A646" s="148" t="s">
        <v>173</v>
      </c>
      <c r="B646" s="5">
        <v>60</v>
      </c>
      <c r="C646" s="5">
        <v>2.5499999999999998</v>
      </c>
      <c r="D646" s="5">
        <v>6</v>
      </c>
      <c r="E646" s="5" t="s">
        <v>581</v>
      </c>
      <c r="F646" s="5" t="s">
        <v>563</v>
      </c>
      <c r="G646" s="5">
        <v>1.22</v>
      </c>
      <c r="H646" s="5" t="s">
        <v>522</v>
      </c>
      <c r="I646" s="148" t="s">
        <v>247</v>
      </c>
      <c r="J646" s="5" t="s">
        <v>1709</v>
      </c>
      <c r="K646" s="5" t="s">
        <v>1370</v>
      </c>
      <c r="M646" s="5" t="str">
        <f t="shared" si="20"/>
        <v>II</v>
      </c>
      <c r="N646" s="5">
        <f ca="1">LOOKUP(99^99,--(0&amp;MID(C646,MIN(FIND({0,1,2,3,4,5,6,7,8,9},C646&amp;1234567890)),ROW(INDIRECT("1:"&amp;LEN(C646)+1)))))</f>
        <v>2.5499999999999998</v>
      </c>
      <c r="O646" s="5">
        <f t="shared" ca="1" si="21"/>
        <v>1.22</v>
      </c>
      <c r="P646" s="5">
        <f ca="1">LOOKUP(99^99,--(0&amp;MID(G646,MIN(FIND({0,1,2,3,4,5,6,7,8,9},G646&amp;1234567890)),ROW(INDIRECT("1:"&amp;LEN(G646)+1)))))</f>
        <v>1.22</v>
      </c>
    </row>
    <row r="647" spans="1:16" x14ac:dyDescent="0.2">
      <c r="A647" s="148" t="s">
        <v>238</v>
      </c>
      <c r="B647" s="5">
        <v>60</v>
      </c>
      <c r="C647" s="5">
        <v>11.2</v>
      </c>
      <c r="D647" s="5">
        <v>6</v>
      </c>
      <c r="E647" s="5" t="s">
        <v>523</v>
      </c>
      <c r="F647" s="5" t="s">
        <v>603</v>
      </c>
      <c r="G647" s="5">
        <v>0.56000000000000005</v>
      </c>
      <c r="H647" s="5" t="s">
        <v>1710</v>
      </c>
      <c r="I647" s="148" t="s">
        <v>224</v>
      </c>
      <c r="J647" s="5" t="s">
        <v>1711</v>
      </c>
      <c r="K647" s="5" t="s">
        <v>634</v>
      </c>
      <c r="M647" s="5" t="str">
        <f t="shared" ca="1" si="20"/>
        <v>II</v>
      </c>
      <c r="N647" s="5">
        <f ca="1">LOOKUP(99^99,--(0&amp;MID(C647,MIN(FIND({0,1,2,3,4,5,6,7,8,9},C647&amp;1234567890)),ROW(INDIRECT("1:"&amp;LEN(C647)+1)))))</f>
        <v>11.2</v>
      </c>
      <c r="O647" s="5">
        <f t="shared" ca="1" si="21"/>
        <v>0.56000000000000005</v>
      </c>
      <c r="P647" s="5">
        <f ca="1">LOOKUP(99^99,--(0&amp;MID(G647,MIN(FIND({0,1,2,3,4,5,6,7,8,9},G647&amp;1234567890)),ROW(INDIRECT("1:"&amp;LEN(G647)+1)))))</f>
        <v>0.56000000000000005</v>
      </c>
    </row>
    <row r="648" spans="1:16" x14ac:dyDescent="0.2">
      <c r="A648" s="148" t="s">
        <v>236</v>
      </c>
      <c r="B648" s="5">
        <v>60</v>
      </c>
      <c r="C648" s="5">
        <v>0.4</v>
      </c>
      <c r="D648" s="5">
        <v>6</v>
      </c>
      <c r="E648" s="5" t="s">
        <v>607</v>
      </c>
      <c r="F648" s="5" t="s">
        <v>563</v>
      </c>
      <c r="G648" s="5">
        <v>0.4</v>
      </c>
      <c r="H648" s="5" t="s">
        <v>1712</v>
      </c>
      <c r="I648" s="148" t="s">
        <v>178</v>
      </c>
      <c r="J648" s="5" t="s">
        <v>1713</v>
      </c>
      <c r="K648" s="5" t="s">
        <v>566</v>
      </c>
      <c r="M648" s="5" t="str">
        <f t="shared" ca="1" si="20"/>
        <v>I</v>
      </c>
      <c r="N648" s="5">
        <f ca="1">LOOKUP(99^99,--(0&amp;MID(C648,MIN(FIND({0,1,2,3,4,5,6,7,8,9},C648&amp;1234567890)),ROW(INDIRECT("1:"&amp;LEN(C648)+1)))))</f>
        <v>0.4</v>
      </c>
      <c r="O648" s="5">
        <f t="shared" ca="1" si="21"/>
        <v>0.4</v>
      </c>
      <c r="P648" s="5">
        <f ca="1">LOOKUP(99^99,--(0&amp;MID(G648,MIN(FIND({0,1,2,3,4,5,6,7,8,9},G648&amp;1234567890)),ROW(INDIRECT("1:"&amp;LEN(G648)+1)))))</f>
        <v>0.4</v>
      </c>
    </row>
    <row r="649" spans="1:16" x14ac:dyDescent="0.2">
      <c r="A649" s="148" t="s">
        <v>241</v>
      </c>
      <c r="B649" s="5">
        <v>60</v>
      </c>
      <c r="C649" s="5">
        <v>4.2</v>
      </c>
      <c r="D649" s="5">
        <v>6</v>
      </c>
      <c r="E649" s="5" t="s">
        <v>523</v>
      </c>
      <c r="F649" s="5" t="s">
        <v>563</v>
      </c>
      <c r="G649" s="5">
        <v>2.4</v>
      </c>
      <c r="H649" s="5" t="s">
        <v>1714</v>
      </c>
      <c r="I649" s="148" t="s">
        <v>317</v>
      </c>
      <c r="J649" s="5" t="s">
        <v>1715</v>
      </c>
      <c r="K649" s="5" t="s">
        <v>526</v>
      </c>
      <c r="M649" s="5" t="str">
        <f t="shared" ca="1" si="20"/>
        <v>I</v>
      </c>
      <c r="N649" s="5">
        <f ca="1">LOOKUP(99^99,--(0&amp;MID(C649,MIN(FIND({0,1,2,3,4,5,6,7,8,9},C649&amp;1234567890)),ROW(INDIRECT("1:"&amp;LEN(C649)+1)))))</f>
        <v>4.2</v>
      </c>
      <c r="O649" s="5">
        <f t="shared" ca="1" si="21"/>
        <v>2.4</v>
      </c>
      <c r="P649" s="5">
        <f ca="1">LOOKUP(99^99,--(0&amp;MID(G649,MIN(FIND({0,1,2,3,4,5,6,7,8,9},G649&amp;1234567890)),ROW(INDIRECT("1:"&amp;LEN(G649)+1)))))</f>
        <v>2.4</v>
      </c>
    </row>
    <row r="650" spans="1:16" x14ac:dyDescent="0.2">
      <c r="A650" s="148" t="s">
        <v>191</v>
      </c>
      <c r="B650" s="5">
        <v>60</v>
      </c>
      <c r="C650" s="5">
        <v>5.4</v>
      </c>
      <c r="D650" s="5">
        <v>6</v>
      </c>
      <c r="E650" s="5" t="s">
        <v>523</v>
      </c>
      <c r="F650" s="5" t="s">
        <v>539</v>
      </c>
      <c r="G650" s="5" t="s">
        <v>522</v>
      </c>
      <c r="H650" s="5" t="s">
        <v>540</v>
      </c>
      <c r="I650" s="148" t="s">
        <v>183</v>
      </c>
      <c r="J650" s="5" t="s">
        <v>1716</v>
      </c>
      <c r="K650" s="5" t="s">
        <v>594</v>
      </c>
      <c r="M650" s="5" t="str">
        <f t="shared" ca="1" si="20"/>
        <v>I</v>
      </c>
      <c r="N650" s="5">
        <f ca="1">LOOKUP(99^99,--(0&amp;MID(C650,MIN(FIND({0,1,2,3,4,5,6,7,8,9},C650&amp;1234567890)),ROW(INDIRECT("1:"&amp;LEN(C650)+1)))))</f>
        <v>5.4</v>
      </c>
      <c r="O650" s="5" t="str">
        <f t="shared" si="21"/>
        <v>No data</v>
      </c>
      <c r="P650" s="5">
        <f ca="1">LOOKUP(99^99,--(0&amp;MID(G650,MIN(FIND({0,1,2,3,4,5,6,7,8,9},G650&amp;1234567890)),ROW(INDIRECT("1:"&amp;LEN(G650)+1)))))</f>
        <v>0</v>
      </c>
    </row>
    <row r="651" spans="1:16" x14ac:dyDescent="0.2">
      <c r="A651" s="148" t="s">
        <v>217</v>
      </c>
      <c r="B651" s="5">
        <v>60</v>
      </c>
      <c r="C651" s="5">
        <v>5.8</v>
      </c>
      <c r="D651" s="5">
        <v>7</v>
      </c>
      <c r="E651" s="5" t="s">
        <v>581</v>
      </c>
      <c r="F651" s="5" t="s">
        <v>1489</v>
      </c>
      <c r="G651" s="5" t="s">
        <v>522</v>
      </c>
      <c r="H651" s="5" t="s">
        <v>522</v>
      </c>
      <c r="I651" s="148" t="s">
        <v>209</v>
      </c>
      <c r="J651" s="5" t="s">
        <v>1717</v>
      </c>
      <c r="K651" s="5" t="s">
        <v>805</v>
      </c>
      <c r="M651" s="5" t="str">
        <f t="shared" si="20"/>
        <v>II</v>
      </c>
      <c r="N651" s="5">
        <f ca="1">LOOKUP(99^99,--(0&amp;MID(C651,MIN(FIND({0,1,2,3,4,5,6,7,8,9},C651&amp;1234567890)),ROW(INDIRECT("1:"&amp;LEN(C651)+1)))))</f>
        <v>5.8</v>
      </c>
      <c r="O651" s="5" t="str">
        <f t="shared" si="21"/>
        <v>No data</v>
      </c>
      <c r="P651" s="5">
        <f ca="1">LOOKUP(99^99,--(0&amp;MID(G651,MIN(FIND({0,1,2,3,4,5,6,7,8,9},G651&amp;1234567890)),ROW(INDIRECT("1:"&amp;LEN(G651)+1)))))</f>
        <v>0</v>
      </c>
    </row>
    <row r="652" spans="1:16" x14ac:dyDescent="0.2">
      <c r="A652" s="148" t="s">
        <v>279</v>
      </c>
      <c r="B652" s="5">
        <v>60</v>
      </c>
      <c r="C652" s="5">
        <v>4.5</v>
      </c>
      <c r="D652" s="5">
        <v>6</v>
      </c>
      <c r="E652" s="5" t="s">
        <v>523</v>
      </c>
      <c r="F652" s="5" t="s">
        <v>810</v>
      </c>
      <c r="G652" s="5">
        <v>8.8000000000000007</v>
      </c>
      <c r="H652" s="5" t="s">
        <v>1718</v>
      </c>
      <c r="I652" s="148" t="s">
        <v>173</v>
      </c>
      <c r="J652" s="5" t="s">
        <v>1719</v>
      </c>
      <c r="K652" s="5" t="s">
        <v>697</v>
      </c>
      <c r="M652" s="5" t="str">
        <f t="shared" ca="1" si="20"/>
        <v>I</v>
      </c>
      <c r="N652" s="5">
        <f ca="1">LOOKUP(99^99,--(0&amp;MID(C652,MIN(FIND({0,1,2,3,4,5,6,7,8,9},C652&amp;1234567890)),ROW(INDIRECT("1:"&amp;LEN(C652)+1)))))</f>
        <v>4.5</v>
      </c>
      <c r="O652" s="5">
        <f t="shared" ca="1" si="21"/>
        <v>8.8000000000000007</v>
      </c>
      <c r="P652" s="5">
        <f ca="1">LOOKUP(99^99,--(0&amp;MID(G652,MIN(FIND({0,1,2,3,4,5,6,7,8,9},G652&amp;1234567890)),ROW(INDIRECT("1:"&amp;LEN(G652)+1)))))</f>
        <v>8.8000000000000007</v>
      </c>
    </row>
    <row r="653" spans="1:16" x14ac:dyDescent="0.2">
      <c r="A653" s="148" t="s">
        <v>222</v>
      </c>
      <c r="B653" s="5">
        <v>60</v>
      </c>
      <c r="C653" s="5">
        <v>14</v>
      </c>
      <c r="D653" s="5">
        <v>6</v>
      </c>
      <c r="E653" s="5" t="s">
        <v>523</v>
      </c>
      <c r="F653" s="5" t="s">
        <v>539</v>
      </c>
      <c r="G653" s="5" t="s">
        <v>546</v>
      </c>
      <c r="H653" s="5" t="s">
        <v>582</v>
      </c>
      <c r="I653" s="148" t="s">
        <v>209</v>
      </c>
      <c r="J653" s="5" t="s">
        <v>1720</v>
      </c>
      <c r="K653" s="5" t="s">
        <v>544</v>
      </c>
      <c r="M653" s="5" t="str">
        <f t="shared" ca="1" si="20"/>
        <v>II</v>
      </c>
      <c r="N653" s="5">
        <f ca="1">LOOKUP(99^99,--(0&amp;MID(C653,MIN(FIND({0,1,2,3,4,5,6,7,8,9},C653&amp;1234567890)),ROW(INDIRECT("1:"&amp;LEN(C653)+1)))))</f>
        <v>14</v>
      </c>
      <c r="O653" s="5">
        <f t="shared" ca="1" si="21"/>
        <v>0</v>
      </c>
      <c r="P653" s="5">
        <f ca="1">LOOKUP(99^99,--(0&amp;MID(G653,MIN(FIND({0,1,2,3,4,5,6,7,8,9},G653&amp;1234567890)),ROW(INDIRECT("1:"&amp;LEN(G653)+1)))))</f>
        <v>0</v>
      </c>
    </row>
    <row r="654" spans="1:16" x14ac:dyDescent="0.2">
      <c r="A654" s="148" t="s">
        <v>239</v>
      </c>
      <c r="B654" s="5">
        <v>60</v>
      </c>
      <c r="C654" s="5">
        <v>6.8</v>
      </c>
      <c r="D654" s="5">
        <v>7</v>
      </c>
      <c r="E654" s="5" t="s">
        <v>523</v>
      </c>
      <c r="F654" s="5" t="s">
        <v>1721</v>
      </c>
      <c r="G654" s="5" t="s">
        <v>546</v>
      </c>
      <c r="H654" s="5" t="s">
        <v>1722</v>
      </c>
      <c r="I654" s="148" t="s">
        <v>247</v>
      </c>
      <c r="J654" s="5" t="s">
        <v>1723</v>
      </c>
      <c r="K654" s="5" t="s">
        <v>634</v>
      </c>
      <c r="M654" s="5" t="str">
        <f t="shared" ca="1" si="20"/>
        <v>II</v>
      </c>
      <c r="N654" s="5">
        <f ca="1">LOOKUP(99^99,--(0&amp;MID(C654,MIN(FIND({0,1,2,3,4,5,6,7,8,9},C654&amp;1234567890)),ROW(INDIRECT("1:"&amp;LEN(C654)+1)))))</f>
        <v>6.8</v>
      </c>
      <c r="O654" s="5">
        <f t="shared" ca="1" si="21"/>
        <v>0</v>
      </c>
      <c r="P654" s="5">
        <f ca="1">LOOKUP(99^99,--(0&amp;MID(G654,MIN(FIND({0,1,2,3,4,5,6,7,8,9},G654&amp;1234567890)),ROW(INDIRECT("1:"&amp;LEN(G654)+1)))))</f>
        <v>0</v>
      </c>
    </row>
    <row r="655" spans="1:16" x14ac:dyDescent="0.2">
      <c r="A655" s="148" t="s">
        <v>212</v>
      </c>
      <c r="B655" s="5">
        <v>60</v>
      </c>
      <c r="C655" s="5">
        <v>1.9</v>
      </c>
      <c r="D655" s="5">
        <v>9</v>
      </c>
      <c r="E655" s="5" t="s">
        <v>686</v>
      </c>
      <c r="F655" s="5" t="s">
        <v>719</v>
      </c>
      <c r="G655" s="5">
        <v>0.4</v>
      </c>
      <c r="H655" s="5" t="s">
        <v>1724</v>
      </c>
      <c r="I655" s="148" t="s">
        <v>224</v>
      </c>
      <c r="J655" s="5" t="s">
        <v>1725</v>
      </c>
      <c r="K655" s="5" t="s">
        <v>590</v>
      </c>
      <c r="M655" s="5" t="str">
        <f t="shared" si="20"/>
        <v>II</v>
      </c>
      <c r="N655" s="5">
        <f ca="1">LOOKUP(99^99,--(0&amp;MID(C655,MIN(FIND({0,1,2,3,4,5,6,7,8,9},C655&amp;1234567890)),ROW(INDIRECT("1:"&amp;LEN(C655)+1)))))</f>
        <v>1.9</v>
      </c>
      <c r="O655" s="5">
        <f t="shared" ca="1" si="21"/>
        <v>0.4</v>
      </c>
      <c r="P655" s="5">
        <f ca="1">LOOKUP(99^99,--(0&amp;MID(G655,MIN(FIND({0,1,2,3,4,5,6,7,8,9},G655&amp;1234567890)),ROW(INDIRECT("1:"&amp;LEN(G655)+1)))))</f>
        <v>0.4</v>
      </c>
    </row>
    <row r="656" spans="1:16" x14ac:dyDescent="0.2">
      <c r="A656" s="148" t="s">
        <v>182</v>
      </c>
      <c r="B656" s="5">
        <v>60</v>
      </c>
      <c r="C656" s="5">
        <v>8.8000000000000007</v>
      </c>
      <c r="D656" s="5">
        <v>7</v>
      </c>
      <c r="E656" s="5" t="s">
        <v>523</v>
      </c>
      <c r="F656" s="5" t="s">
        <v>539</v>
      </c>
      <c r="G656" s="5" t="s">
        <v>546</v>
      </c>
      <c r="H656" s="5" t="s">
        <v>1726</v>
      </c>
      <c r="I656" s="148" t="s">
        <v>224</v>
      </c>
      <c r="J656" s="5" t="s">
        <v>1727</v>
      </c>
      <c r="K656" s="5" t="s">
        <v>817</v>
      </c>
      <c r="M656" s="5" t="str">
        <f t="shared" ca="1" si="20"/>
        <v>II</v>
      </c>
      <c r="N656" s="5">
        <f ca="1">LOOKUP(99^99,--(0&amp;MID(C656,MIN(FIND({0,1,2,3,4,5,6,7,8,9},C656&amp;1234567890)),ROW(INDIRECT("1:"&amp;LEN(C656)+1)))))</f>
        <v>8.8000000000000007</v>
      </c>
      <c r="O656" s="5">
        <f t="shared" ca="1" si="21"/>
        <v>0</v>
      </c>
      <c r="P656" s="5">
        <f ca="1">LOOKUP(99^99,--(0&amp;MID(G656,MIN(FIND({0,1,2,3,4,5,6,7,8,9},G656&amp;1234567890)),ROW(INDIRECT("1:"&amp;LEN(G656)+1)))))</f>
        <v>0</v>
      </c>
    </row>
    <row r="657" spans="1:16" x14ac:dyDescent="0.2">
      <c r="A657" s="148" t="s">
        <v>179</v>
      </c>
      <c r="B657" s="5">
        <v>60</v>
      </c>
      <c r="C657" s="5">
        <v>5.8</v>
      </c>
      <c r="D657" s="5">
        <v>7</v>
      </c>
      <c r="E657" s="5" t="s">
        <v>523</v>
      </c>
      <c r="F657" s="5" t="s">
        <v>1728</v>
      </c>
      <c r="G657" s="5">
        <v>0.2</v>
      </c>
      <c r="H657" s="5" t="s">
        <v>535</v>
      </c>
      <c r="I657" s="148" t="s">
        <v>209</v>
      </c>
      <c r="J657" s="5" t="s">
        <v>1729</v>
      </c>
      <c r="K657" s="5" t="s">
        <v>542</v>
      </c>
      <c r="M657" s="5" t="str">
        <f t="shared" ca="1" si="20"/>
        <v>II</v>
      </c>
      <c r="N657" s="5">
        <f ca="1">LOOKUP(99^99,--(0&amp;MID(C657,MIN(FIND({0,1,2,3,4,5,6,7,8,9},C657&amp;1234567890)),ROW(INDIRECT("1:"&amp;LEN(C657)+1)))))</f>
        <v>5.8</v>
      </c>
      <c r="O657" s="5">
        <f t="shared" ca="1" si="21"/>
        <v>0.2</v>
      </c>
      <c r="P657" s="5">
        <f ca="1">LOOKUP(99^99,--(0&amp;MID(G657,MIN(FIND({0,1,2,3,4,5,6,7,8,9},G657&amp;1234567890)),ROW(INDIRECT("1:"&amp;LEN(G657)+1)))))</f>
        <v>0.2</v>
      </c>
    </row>
    <row r="658" spans="1:16" x14ac:dyDescent="0.2">
      <c r="A658" s="148" t="s">
        <v>220</v>
      </c>
      <c r="B658" s="5">
        <v>60</v>
      </c>
      <c r="C658" s="5">
        <v>17</v>
      </c>
      <c r="D658" s="5">
        <v>7</v>
      </c>
      <c r="E658" s="5" t="s">
        <v>523</v>
      </c>
      <c r="F658" s="5" t="s">
        <v>687</v>
      </c>
      <c r="G658" s="5">
        <v>61.7</v>
      </c>
      <c r="H658" s="5" t="s">
        <v>1730</v>
      </c>
      <c r="I658" s="148" t="s">
        <v>317</v>
      </c>
      <c r="J658" s="5" t="s">
        <v>1731</v>
      </c>
      <c r="K658" s="5" t="s">
        <v>779</v>
      </c>
      <c r="M658" s="5" t="str">
        <f t="shared" ca="1" si="20"/>
        <v>II</v>
      </c>
      <c r="N658" s="5">
        <f ca="1">LOOKUP(99^99,--(0&amp;MID(C658,MIN(FIND({0,1,2,3,4,5,6,7,8,9},C658&amp;1234567890)),ROW(INDIRECT("1:"&amp;LEN(C658)+1)))))</f>
        <v>17</v>
      </c>
      <c r="O658" s="5">
        <f t="shared" ca="1" si="21"/>
        <v>61.7</v>
      </c>
      <c r="P658" s="5">
        <f ca="1">LOOKUP(99^99,--(0&amp;MID(G658,MIN(FIND({0,1,2,3,4,5,6,7,8,9},G658&amp;1234567890)),ROW(INDIRECT("1:"&amp;LEN(G658)+1)))))</f>
        <v>61.7</v>
      </c>
    </row>
    <row r="659" spans="1:16" x14ac:dyDescent="0.2">
      <c r="A659" s="148" t="s">
        <v>179</v>
      </c>
      <c r="B659" s="5">
        <v>60</v>
      </c>
      <c r="C659" s="5">
        <v>6.7</v>
      </c>
      <c r="D659" s="5">
        <v>6</v>
      </c>
      <c r="E659" s="5" t="s">
        <v>523</v>
      </c>
      <c r="F659" s="5" t="s">
        <v>539</v>
      </c>
      <c r="G659" s="5" t="s">
        <v>546</v>
      </c>
      <c r="H659" s="5" t="s">
        <v>1732</v>
      </c>
      <c r="I659" s="148" t="s">
        <v>224</v>
      </c>
      <c r="J659" s="5" t="s">
        <v>1733</v>
      </c>
      <c r="K659" s="5" t="s">
        <v>925</v>
      </c>
      <c r="M659" s="5" t="str">
        <f t="shared" ca="1" si="20"/>
        <v>I</v>
      </c>
      <c r="N659" s="5">
        <f ca="1">LOOKUP(99^99,--(0&amp;MID(C659,MIN(FIND({0,1,2,3,4,5,6,7,8,9},C659&amp;1234567890)),ROW(INDIRECT("1:"&amp;LEN(C659)+1)))))</f>
        <v>6.7</v>
      </c>
      <c r="O659" s="5">
        <f t="shared" ca="1" si="21"/>
        <v>0</v>
      </c>
      <c r="P659" s="5">
        <f ca="1">LOOKUP(99^99,--(0&amp;MID(G659,MIN(FIND({0,1,2,3,4,5,6,7,8,9},G659&amp;1234567890)),ROW(INDIRECT("1:"&amp;LEN(G659)+1)))))</f>
        <v>0</v>
      </c>
    </row>
    <row r="660" spans="1:16" x14ac:dyDescent="0.2">
      <c r="A660" s="148" t="s">
        <v>302</v>
      </c>
      <c r="B660" s="5">
        <v>60</v>
      </c>
      <c r="C660" s="5">
        <v>2.4</v>
      </c>
      <c r="D660" s="5">
        <v>7</v>
      </c>
      <c r="E660" s="5" t="s">
        <v>607</v>
      </c>
      <c r="F660" s="5" t="s">
        <v>533</v>
      </c>
      <c r="G660" s="5" t="s">
        <v>546</v>
      </c>
      <c r="H660" s="5" t="s">
        <v>666</v>
      </c>
      <c r="I660" s="148" t="s">
        <v>224</v>
      </c>
      <c r="J660" s="5" t="s">
        <v>1734</v>
      </c>
      <c r="K660" s="5" t="s">
        <v>556</v>
      </c>
      <c r="M660" s="5" t="str">
        <f t="shared" ca="1" si="20"/>
        <v>II</v>
      </c>
      <c r="N660" s="5">
        <f ca="1">LOOKUP(99^99,--(0&amp;MID(C660,MIN(FIND({0,1,2,3,4,5,6,7,8,9},C660&amp;1234567890)),ROW(INDIRECT("1:"&amp;LEN(C660)+1)))))</f>
        <v>2.4</v>
      </c>
      <c r="O660" s="5">
        <f t="shared" ca="1" si="21"/>
        <v>0</v>
      </c>
      <c r="P660" s="5">
        <f ca="1">LOOKUP(99^99,--(0&amp;MID(G660,MIN(FIND({0,1,2,3,4,5,6,7,8,9},G660&amp;1234567890)),ROW(INDIRECT("1:"&amp;LEN(G660)+1)))))</f>
        <v>0</v>
      </c>
    </row>
    <row r="661" spans="1:16" x14ac:dyDescent="0.2">
      <c r="A661" s="148" t="s">
        <v>217</v>
      </c>
      <c r="B661" s="5">
        <v>60</v>
      </c>
      <c r="C661" s="5">
        <v>1.4</v>
      </c>
      <c r="D661" s="5">
        <v>7</v>
      </c>
      <c r="E661" s="5" t="s">
        <v>523</v>
      </c>
      <c r="F661" s="5" t="s">
        <v>539</v>
      </c>
      <c r="G661" s="5" t="s">
        <v>546</v>
      </c>
      <c r="H661" s="5" t="s">
        <v>1735</v>
      </c>
      <c r="I661" s="148" t="s">
        <v>202</v>
      </c>
      <c r="J661" s="5" t="s">
        <v>1736</v>
      </c>
      <c r="K661" s="5" t="s">
        <v>653</v>
      </c>
      <c r="M661" s="5" t="str">
        <f t="shared" ca="1" si="20"/>
        <v>II</v>
      </c>
      <c r="N661" s="5">
        <f ca="1">LOOKUP(99^99,--(0&amp;MID(C661,MIN(FIND({0,1,2,3,4,5,6,7,8,9},C661&amp;1234567890)),ROW(INDIRECT("1:"&amp;LEN(C661)+1)))))</f>
        <v>1.4</v>
      </c>
      <c r="O661" s="5">
        <f t="shared" ca="1" si="21"/>
        <v>0</v>
      </c>
      <c r="P661" s="5">
        <f ca="1">LOOKUP(99^99,--(0&amp;MID(G661,MIN(FIND({0,1,2,3,4,5,6,7,8,9},G661&amp;1234567890)),ROW(INDIRECT("1:"&amp;LEN(G661)+1)))))</f>
        <v>0</v>
      </c>
    </row>
    <row r="662" spans="1:16" x14ac:dyDescent="0.2">
      <c r="A662" s="148" t="s">
        <v>258</v>
      </c>
      <c r="B662" s="5">
        <v>60</v>
      </c>
      <c r="C662" s="5">
        <v>6</v>
      </c>
      <c r="D662" s="5">
        <v>7</v>
      </c>
      <c r="E662" s="5" t="s">
        <v>523</v>
      </c>
      <c r="F662" s="5" t="s">
        <v>539</v>
      </c>
      <c r="G662" s="5" t="s">
        <v>546</v>
      </c>
      <c r="H662" s="5" t="s">
        <v>1737</v>
      </c>
      <c r="I662" s="148" t="s">
        <v>224</v>
      </c>
      <c r="J662" s="5" t="s">
        <v>1738</v>
      </c>
      <c r="K662" s="5" t="s">
        <v>634</v>
      </c>
      <c r="M662" s="5" t="str">
        <f t="shared" ca="1" si="20"/>
        <v>II</v>
      </c>
      <c r="N662" s="5">
        <f ca="1">LOOKUP(99^99,--(0&amp;MID(C662,MIN(FIND({0,1,2,3,4,5,6,7,8,9},C662&amp;1234567890)),ROW(INDIRECT("1:"&amp;LEN(C662)+1)))))</f>
        <v>6</v>
      </c>
      <c r="O662" s="5">
        <f t="shared" ca="1" si="21"/>
        <v>0</v>
      </c>
      <c r="P662" s="5">
        <f ca="1">LOOKUP(99^99,--(0&amp;MID(G662,MIN(FIND({0,1,2,3,4,5,6,7,8,9},G662&amp;1234567890)),ROW(INDIRECT("1:"&amp;LEN(G662)+1)))))</f>
        <v>0</v>
      </c>
    </row>
    <row r="663" spans="1:16" x14ac:dyDescent="0.2">
      <c r="A663" s="148" t="s">
        <v>172</v>
      </c>
      <c r="B663" s="5">
        <v>60</v>
      </c>
      <c r="C663" s="5">
        <v>1.5</v>
      </c>
      <c r="D663" s="5">
        <v>6</v>
      </c>
      <c r="E663" s="5" t="s">
        <v>607</v>
      </c>
      <c r="F663" s="5" t="s">
        <v>539</v>
      </c>
      <c r="G663" s="5" t="s">
        <v>546</v>
      </c>
      <c r="H663" s="5" t="s">
        <v>1245</v>
      </c>
      <c r="I663" s="148" t="s">
        <v>224</v>
      </c>
      <c r="J663" s="5" t="s">
        <v>1739</v>
      </c>
      <c r="K663" s="5" t="s">
        <v>526</v>
      </c>
      <c r="M663" s="5" t="str">
        <f t="shared" ca="1" si="20"/>
        <v>I</v>
      </c>
      <c r="N663" s="5">
        <f ca="1">LOOKUP(99^99,--(0&amp;MID(C663,MIN(FIND({0,1,2,3,4,5,6,7,8,9},C663&amp;1234567890)),ROW(INDIRECT("1:"&amp;LEN(C663)+1)))))</f>
        <v>1.5</v>
      </c>
      <c r="O663" s="5">
        <f t="shared" ca="1" si="21"/>
        <v>0</v>
      </c>
      <c r="P663" s="5">
        <f ca="1">LOOKUP(99^99,--(0&amp;MID(G663,MIN(FIND({0,1,2,3,4,5,6,7,8,9},G663&amp;1234567890)),ROW(INDIRECT("1:"&amp;LEN(G663)+1)))))</f>
        <v>0</v>
      </c>
    </row>
    <row r="664" spans="1:16" x14ac:dyDescent="0.2">
      <c r="A664" s="148" t="s">
        <v>245</v>
      </c>
      <c r="B664" s="5">
        <v>60</v>
      </c>
      <c r="C664" s="5">
        <v>8.5</v>
      </c>
      <c r="D664" s="5">
        <v>8</v>
      </c>
      <c r="E664" s="5" t="s">
        <v>545</v>
      </c>
      <c r="F664" s="5" t="s">
        <v>539</v>
      </c>
      <c r="G664" s="5" t="s">
        <v>546</v>
      </c>
      <c r="H664" s="5" t="s">
        <v>1740</v>
      </c>
      <c r="I664" s="148" t="s">
        <v>262</v>
      </c>
      <c r="J664" s="5" t="s">
        <v>1741</v>
      </c>
      <c r="K664" s="5" t="s">
        <v>612</v>
      </c>
      <c r="M664" s="5" t="str">
        <f t="shared" si="20"/>
        <v>II</v>
      </c>
      <c r="N664" s="5">
        <f ca="1">LOOKUP(99^99,--(0&amp;MID(C664,MIN(FIND({0,1,2,3,4,5,6,7,8,9},C664&amp;1234567890)),ROW(INDIRECT("1:"&amp;LEN(C664)+1)))))</f>
        <v>8.5</v>
      </c>
      <c r="O664" s="5">
        <f t="shared" ca="1" si="21"/>
        <v>0</v>
      </c>
      <c r="P664" s="5">
        <f ca="1">LOOKUP(99^99,--(0&amp;MID(G664,MIN(FIND({0,1,2,3,4,5,6,7,8,9},G664&amp;1234567890)),ROW(INDIRECT("1:"&amp;LEN(G664)+1)))))</f>
        <v>0</v>
      </c>
    </row>
    <row r="665" spans="1:16" x14ac:dyDescent="0.2">
      <c r="A665" s="148" t="s">
        <v>191</v>
      </c>
      <c r="B665" s="5">
        <v>60</v>
      </c>
      <c r="C665" s="5">
        <v>4.0999999999999996</v>
      </c>
      <c r="D665" s="5">
        <v>7</v>
      </c>
      <c r="E665" s="5" t="s">
        <v>523</v>
      </c>
      <c r="F665" s="5" t="s">
        <v>603</v>
      </c>
      <c r="G665" s="5">
        <v>0.1</v>
      </c>
      <c r="H665" s="5" t="s">
        <v>1742</v>
      </c>
      <c r="I665" s="148" t="s">
        <v>178</v>
      </c>
      <c r="J665" s="5" t="s">
        <v>1743</v>
      </c>
      <c r="K665" s="5" t="s">
        <v>566</v>
      </c>
      <c r="M665" s="5" t="str">
        <f t="shared" ca="1" si="20"/>
        <v>II</v>
      </c>
      <c r="N665" s="5">
        <f ca="1">LOOKUP(99^99,--(0&amp;MID(C665,MIN(FIND({0,1,2,3,4,5,6,7,8,9},C665&amp;1234567890)),ROW(INDIRECT("1:"&amp;LEN(C665)+1)))))</f>
        <v>4.0999999999999996</v>
      </c>
      <c r="O665" s="5">
        <f t="shared" ca="1" si="21"/>
        <v>0.1</v>
      </c>
      <c r="P665" s="5">
        <f ca="1">LOOKUP(99^99,--(0&amp;MID(G665,MIN(FIND({0,1,2,3,4,5,6,7,8,9},G665&amp;1234567890)),ROW(INDIRECT("1:"&amp;LEN(G665)+1)))))</f>
        <v>0.1</v>
      </c>
    </row>
    <row r="666" spans="1:16" x14ac:dyDescent="0.2">
      <c r="A666" s="148" t="s">
        <v>314</v>
      </c>
      <c r="B666" s="5">
        <v>60</v>
      </c>
      <c r="C666" s="5">
        <v>92</v>
      </c>
      <c r="D666" s="5">
        <v>6</v>
      </c>
      <c r="E666" s="5" t="s">
        <v>545</v>
      </c>
      <c r="F666" s="5" t="s">
        <v>533</v>
      </c>
      <c r="G666" s="5">
        <v>0.1</v>
      </c>
      <c r="H666" s="5" t="s">
        <v>1744</v>
      </c>
      <c r="I666" s="148" t="s">
        <v>224</v>
      </c>
      <c r="J666" s="5" t="s">
        <v>1745</v>
      </c>
      <c r="K666" s="5" t="s">
        <v>584</v>
      </c>
      <c r="M666" s="5" t="str">
        <f t="shared" si="20"/>
        <v>II</v>
      </c>
      <c r="N666" s="5">
        <f ca="1">LOOKUP(99^99,--(0&amp;MID(C666,MIN(FIND({0,1,2,3,4,5,6,7,8,9},C666&amp;1234567890)),ROW(INDIRECT("1:"&amp;LEN(C666)+1)))))</f>
        <v>92</v>
      </c>
      <c r="O666" s="5">
        <f t="shared" ca="1" si="21"/>
        <v>0.1</v>
      </c>
      <c r="P666" s="5">
        <f ca="1">LOOKUP(99^99,--(0&amp;MID(G666,MIN(FIND({0,1,2,3,4,5,6,7,8,9},G666&amp;1234567890)),ROW(INDIRECT("1:"&amp;LEN(G666)+1)))))</f>
        <v>0.1</v>
      </c>
    </row>
    <row r="667" spans="1:16" x14ac:dyDescent="0.2">
      <c r="A667" s="148" t="s">
        <v>244</v>
      </c>
      <c r="B667" s="5">
        <v>60</v>
      </c>
      <c r="C667" s="5">
        <v>4.0999999999999996</v>
      </c>
      <c r="D667" s="5">
        <v>6</v>
      </c>
      <c r="E667" s="5" t="s">
        <v>523</v>
      </c>
      <c r="F667" s="5" t="s">
        <v>539</v>
      </c>
      <c r="G667" s="5" t="s">
        <v>546</v>
      </c>
      <c r="H667" s="5" t="s">
        <v>1746</v>
      </c>
      <c r="I667" s="148" t="s">
        <v>218</v>
      </c>
      <c r="J667" s="5" t="s">
        <v>1747</v>
      </c>
      <c r="K667" s="5" t="s">
        <v>526</v>
      </c>
      <c r="M667" s="5" t="str">
        <f t="shared" ca="1" si="20"/>
        <v>I</v>
      </c>
      <c r="N667" s="5">
        <f ca="1">LOOKUP(99^99,--(0&amp;MID(C667,MIN(FIND({0,1,2,3,4,5,6,7,8,9},C667&amp;1234567890)),ROW(INDIRECT("1:"&amp;LEN(C667)+1)))))</f>
        <v>4.0999999999999996</v>
      </c>
      <c r="O667" s="5">
        <f t="shared" ca="1" si="21"/>
        <v>0</v>
      </c>
      <c r="P667" s="5">
        <f ca="1">LOOKUP(99^99,--(0&amp;MID(G667,MIN(FIND({0,1,2,3,4,5,6,7,8,9},G667&amp;1234567890)),ROW(INDIRECT("1:"&amp;LEN(G667)+1)))))</f>
        <v>0</v>
      </c>
    </row>
    <row r="668" spans="1:16" x14ac:dyDescent="0.2">
      <c r="A668" s="148" t="s">
        <v>287</v>
      </c>
      <c r="B668" s="5">
        <v>60</v>
      </c>
      <c r="C668" s="5">
        <v>7.4</v>
      </c>
      <c r="D668" s="5">
        <v>9</v>
      </c>
      <c r="E668" s="5" t="s">
        <v>523</v>
      </c>
      <c r="F668" s="5" t="s">
        <v>533</v>
      </c>
      <c r="G668" s="5" t="s">
        <v>527</v>
      </c>
      <c r="H668" s="5" t="s">
        <v>1748</v>
      </c>
      <c r="I668" s="148" t="s">
        <v>178</v>
      </c>
      <c r="J668" s="5" t="s">
        <v>1749</v>
      </c>
      <c r="K668" s="5" t="s">
        <v>612</v>
      </c>
      <c r="M668" s="5" t="str">
        <f t="shared" ca="1" si="20"/>
        <v>II</v>
      </c>
      <c r="N668" s="5">
        <f ca="1">LOOKUP(99^99,--(0&amp;MID(C668,MIN(FIND({0,1,2,3,4,5,6,7,8,9},C668&amp;1234567890)),ROW(INDIRECT("1:"&amp;LEN(C668)+1)))))</f>
        <v>7.4</v>
      </c>
      <c r="O668" s="5" t="str">
        <f t="shared" ca="1" si="21"/>
        <v>no data</v>
      </c>
      <c r="P668" s="5">
        <f ca="1">LOOKUP(99^99,--(0&amp;MID(G668,MIN(FIND({0,1,2,3,4,5,6,7,8,9},G668&amp;1234567890)),ROW(INDIRECT("1:"&amp;LEN(G668)+1)))))</f>
        <v>0</v>
      </c>
    </row>
    <row r="669" spans="1:16" x14ac:dyDescent="0.2">
      <c r="A669" s="148" t="s">
        <v>237</v>
      </c>
      <c r="B669" s="5">
        <v>60</v>
      </c>
      <c r="C669" s="5">
        <v>5.62</v>
      </c>
      <c r="D669" s="5">
        <v>6</v>
      </c>
      <c r="E669" s="5" t="s">
        <v>523</v>
      </c>
      <c r="F669" s="5" t="s">
        <v>539</v>
      </c>
      <c r="G669" s="5">
        <v>0.05</v>
      </c>
      <c r="H669" s="5" t="s">
        <v>666</v>
      </c>
      <c r="I669" s="148" t="s">
        <v>173</v>
      </c>
      <c r="J669" s="5" t="s">
        <v>1750</v>
      </c>
      <c r="K669" s="5" t="s">
        <v>594</v>
      </c>
      <c r="M669" s="5" t="str">
        <f t="shared" ca="1" si="20"/>
        <v>I</v>
      </c>
      <c r="N669" s="5">
        <f ca="1">LOOKUP(99^99,--(0&amp;MID(C669,MIN(FIND({0,1,2,3,4,5,6,7,8,9},C669&amp;1234567890)),ROW(INDIRECT("1:"&amp;LEN(C669)+1)))))</f>
        <v>5.62</v>
      </c>
      <c r="O669" s="5">
        <f t="shared" ca="1" si="21"/>
        <v>0.05</v>
      </c>
      <c r="P669" s="5">
        <f ca="1">LOOKUP(99^99,--(0&amp;MID(G669,MIN(FIND({0,1,2,3,4,5,6,7,8,9},G669&amp;1234567890)),ROW(INDIRECT("1:"&amp;LEN(G669)+1)))))</f>
        <v>0.05</v>
      </c>
    </row>
    <row r="670" spans="1:16" x14ac:dyDescent="0.2">
      <c r="A670" s="148" t="s">
        <v>177</v>
      </c>
      <c r="B670" s="5">
        <v>60</v>
      </c>
      <c r="C670" s="5">
        <v>3.2</v>
      </c>
      <c r="D670" s="5">
        <v>6</v>
      </c>
      <c r="E670" s="5" t="s">
        <v>523</v>
      </c>
      <c r="F670" s="5" t="s">
        <v>1751</v>
      </c>
      <c r="G670" s="5">
        <v>0.4</v>
      </c>
      <c r="H670" s="5" t="s">
        <v>1752</v>
      </c>
      <c r="I670" s="148" t="s">
        <v>247</v>
      </c>
      <c r="J670" s="5" t="s">
        <v>1753</v>
      </c>
      <c r="K670" s="5" t="s">
        <v>542</v>
      </c>
      <c r="M670" s="5" t="str">
        <f t="shared" ca="1" si="20"/>
        <v>I</v>
      </c>
      <c r="N670" s="5">
        <f ca="1">LOOKUP(99^99,--(0&amp;MID(C670,MIN(FIND({0,1,2,3,4,5,6,7,8,9},C670&amp;1234567890)),ROW(INDIRECT("1:"&amp;LEN(C670)+1)))))</f>
        <v>3.2</v>
      </c>
      <c r="O670" s="5">
        <f t="shared" ca="1" si="21"/>
        <v>0.4</v>
      </c>
      <c r="P670" s="5">
        <f ca="1">LOOKUP(99^99,--(0&amp;MID(G670,MIN(FIND({0,1,2,3,4,5,6,7,8,9},G670&amp;1234567890)),ROW(INDIRECT("1:"&amp;LEN(G670)+1)))))</f>
        <v>0.4</v>
      </c>
    </row>
    <row r="671" spans="1:16" x14ac:dyDescent="0.2">
      <c r="A671" s="148" t="s">
        <v>190</v>
      </c>
      <c r="B671" s="5">
        <v>60</v>
      </c>
      <c r="C671" s="5">
        <v>7.2</v>
      </c>
      <c r="D671" s="5">
        <v>6</v>
      </c>
      <c r="E671" s="5" t="s">
        <v>523</v>
      </c>
      <c r="F671" s="5" t="s">
        <v>533</v>
      </c>
      <c r="G671" s="5" t="s">
        <v>638</v>
      </c>
      <c r="H671" s="5" t="s">
        <v>1754</v>
      </c>
      <c r="I671" s="148" t="s">
        <v>224</v>
      </c>
      <c r="J671" s="5" t="s">
        <v>1755</v>
      </c>
      <c r="K671" s="5" t="s">
        <v>569</v>
      </c>
      <c r="M671" s="5" t="str">
        <f t="shared" ca="1" si="20"/>
        <v>I</v>
      </c>
      <c r="N671" s="5">
        <f ca="1">LOOKUP(99^99,--(0&amp;MID(C671,MIN(FIND({0,1,2,3,4,5,6,7,8,9},C671&amp;1234567890)),ROW(INDIRECT("1:"&amp;LEN(C671)+1)))))</f>
        <v>7.2</v>
      </c>
      <c r="O671" s="5">
        <f t="shared" ca="1" si="21"/>
        <v>0.01</v>
      </c>
      <c r="P671" s="5">
        <f ca="1">LOOKUP(99^99,--(0&amp;MID(G671,MIN(FIND({0,1,2,3,4,5,6,7,8,9},G671&amp;1234567890)),ROW(INDIRECT("1:"&amp;LEN(G671)+1)))))</f>
        <v>0.01</v>
      </c>
    </row>
    <row r="672" spans="1:16" x14ac:dyDescent="0.2">
      <c r="A672" s="148" t="s">
        <v>315</v>
      </c>
      <c r="B672" s="5">
        <v>60</v>
      </c>
      <c r="C672" s="5">
        <v>4.4000000000000004</v>
      </c>
      <c r="D672" s="5">
        <v>7</v>
      </c>
      <c r="E672" s="5" t="s">
        <v>523</v>
      </c>
      <c r="F672" s="5" t="s">
        <v>533</v>
      </c>
      <c r="G672" s="5" t="s">
        <v>546</v>
      </c>
      <c r="H672" s="5" t="s">
        <v>752</v>
      </c>
      <c r="I672" s="148" t="s">
        <v>215</v>
      </c>
      <c r="J672" s="5" t="s">
        <v>1756</v>
      </c>
      <c r="K672" s="5" t="s">
        <v>726</v>
      </c>
      <c r="M672" s="5" t="str">
        <f t="shared" ca="1" si="20"/>
        <v>II</v>
      </c>
      <c r="N672" s="5">
        <f ca="1">LOOKUP(99^99,--(0&amp;MID(C672,MIN(FIND({0,1,2,3,4,5,6,7,8,9},C672&amp;1234567890)),ROW(INDIRECT("1:"&amp;LEN(C672)+1)))))</f>
        <v>4.4000000000000004</v>
      </c>
      <c r="O672" s="5">
        <f t="shared" ca="1" si="21"/>
        <v>0</v>
      </c>
      <c r="P672" s="5">
        <f ca="1">LOOKUP(99^99,--(0&amp;MID(G672,MIN(FIND({0,1,2,3,4,5,6,7,8,9},G672&amp;1234567890)),ROW(INDIRECT("1:"&amp;LEN(G672)+1)))))</f>
        <v>0</v>
      </c>
    </row>
    <row r="673" spans="1:16" x14ac:dyDescent="0.2">
      <c r="A673" s="148" t="s">
        <v>216</v>
      </c>
      <c r="B673" s="5">
        <v>60</v>
      </c>
      <c r="C673" s="5">
        <v>5.0999999999999996</v>
      </c>
      <c r="D673" s="5">
        <v>7</v>
      </c>
      <c r="E673" s="5" t="s">
        <v>523</v>
      </c>
      <c r="F673" s="5" t="s">
        <v>603</v>
      </c>
      <c r="G673" s="5">
        <v>0.9</v>
      </c>
      <c r="H673" s="5" t="s">
        <v>582</v>
      </c>
      <c r="I673" s="148" t="s">
        <v>218</v>
      </c>
      <c r="J673" s="5" t="s">
        <v>1757</v>
      </c>
      <c r="K673" s="5" t="s">
        <v>544</v>
      </c>
      <c r="M673" s="5" t="str">
        <f t="shared" ca="1" si="20"/>
        <v>II</v>
      </c>
      <c r="N673" s="5">
        <f ca="1">LOOKUP(99^99,--(0&amp;MID(C673,MIN(FIND({0,1,2,3,4,5,6,7,8,9},C673&amp;1234567890)),ROW(INDIRECT("1:"&amp;LEN(C673)+1)))))</f>
        <v>5.0999999999999996</v>
      </c>
      <c r="O673" s="5">
        <f t="shared" ca="1" si="21"/>
        <v>0.9</v>
      </c>
      <c r="P673" s="5">
        <f ca="1">LOOKUP(99^99,--(0&amp;MID(G673,MIN(FIND({0,1,2,3,4,5,6,7,8,9},G673&amp;1234567890)),ROW(INDIRECT("1:"&amp;LEN(G673)+1)))))</f>
        <v>0.9</v>
      </c>
    </row>
    <row r="674" spans="1:16" x14ac:dyDescent="0.2">
      <c r="A674" s="148" t="s">
        <v>216</v>
      </c>
      <c r="B674" s="5">
        <v>60</v>
      </c>
      <c r="C674" s="5">
        <v>7.5</v>
      </c>
      <c r="D674" s="5">
        <v>7</v>
      </c>
      <c r="E674" s="5" t="s">
        <v>523</v>
      </c>
      <c r="F674" s="5" t="s">
        <v>888</v>
      </c>
      <c r="G674" s="5" t="s">
        <v>527</v>
      </c>
      <c r="H674" s="5" t="s">
        <v>1758</v>
      </c>
      <c r="I674" s="148" t="s">
        <v>247</v>
      </c>
      <c r="J674" s="5" t="s">
        <v>1759</v>
      </c>
      <c r="K674" s="5" t="s">
        <v>544</v>
      </c>
      <c r="M674" s="5" t="str">
        <f t="shared" ca="1" si="20"/>
        <v>II</v>
      </c>
      <c r="N674" s="5">
        <f ca="1">LOOKUP(99^99,--(0&amp;MID(C674,MIN(FIND({0,1,2,3,4,5,6,7,8,9},C674&amp;1234567890)),ROW(INDIRECT("1:"&amp;LEN(C674)+1)))))</f>
        <v>7.5</v>
      </c>
      <c r="O674" s="5" t="str">
        <f t="shared" ca="1" si="21"/>
        <v>no data</v>
      </c>
      <c r="P674" s="5">
        <f ca="1">LOOKUP(99^99,--(0&amp;MID(G674,MIN(FIND({0,1,2,3,4,5,6,7,8,9},G674&amp;1234567890)),ROW(INDIRECT("1:"&amp;LEN(G674)+1)))))</f>
        <v>0</v>
      </c>
    </row>
    <row r="675" spans="1:16" x14ac:dyDescent="0.2">
      <c r="A675" s="148" t="s">
        <v>179</v>
      </c>
      <c r="B675" s="5">
        <v>60</v>
      </c>
      <c r="C675" s="5">
        <v>13.6</v>
      </c>
      <c r="D675" s="5">
        <v>7</v>
      </c>
      <c r="E675" s="5" t="s">
        <v>607</v>
      </c>
      <c r="F675" s="5" t="s">
        <v>603</v>
      </c>
      <c r="G675" s="5" t="s">
        <v>522</v>
      </c>
      <c r="H675" s="5" t="s">
        <v>540</v>
      </c>
      <c r="I675" s="148" t="s">
        <v>187</v>
      </c>
      <c r="J675" s="5" t="s">
        <v>1760</v>
      </c>
      <c r="K675" s="5" t="s">
        <v>610</v>
      </c>
      <c r="M675" s="5" t="str">
        <f t="shared" ca="1" si="20"/>
        <v>II</v>
      </c>
      <c r="N675" s="5">
        <f ca="1">LOOKUP(99^99,--(0&amp;MID(C675,MIN(FIND({0,1,2,3,4,5,6,7,8,9},C675&amp;1234567890)),ROW(INDIRECT("1:"&amp;LEN(C675)+1)))))</f>
        <v>13.6</v>
      </c>
      <c r="O675" s="5" t="str">
        <f t="shared" si="21"/>
        <v>No data</v>
      </c>
      <c r="P675" s="5">
        <f ca="1">LOOKUP(99^99,--(0&amp;MID(G675,MIN(FIND({0,1,2,3,4,5,6,7,8,9},G675&amp;1234567890)),ROW(INDIRECT("1:"&amp;LEN(G675)+1)))))</f>
        <v>0</v>
      </c>
    </row>
    <row r="676" spans="1:16" x14ac:dyDescent="0.2">
      <c r="A676" s="148" t="s">
        <v>237</v>
      </c>
      <c r="B676" s="5">
        <v>60</v>
      </c>
      <c r="C676" s="5">
        <v>4.3</v>
      </c>
      <c r="D676" s="5">
        <v>7</v>
      </c>
      <c r="E676" s="5" t="s">
        <v>523</v>
      </c>
      <c r="F676" s="5" t="s">
        <v>533</v>
      </c>
      <c r="G676" s="5" t="s">
        <v>546</v>
      </c>
      <c r="H676" s="5" t="s">
        <v>1450</v>
      </c>
      <c r="I676" s="148" t="s">
        <v>224</v>
      </c>
      <c r="J676" s="5" t="s">
        <v>1761</v>
      </c>
      <c r="K676" s="5" t="s">
        <v>726</v>
      </c>
      <c r="M676" s="5" t="str">
        <f t="shared" ca="1" si="20"/>
        <v>II</v>
      </c>
      <c r="N676" s="5">
        <f ca="1">LOOKUP(99^99,--(0&amp;MID(C676,MIN(FIND({0,1,2,3,4,5,6,7,8,9},C676&amp;1234567890)),ROW(INDIRECT("1:"&amp;LEN(C676)+1)))))</f>
        <v>4.3</v>
      </c>
      <c r="O676" s="5">
        <f t="shared" ca="1" si="21"/>
        <v>0</v>
      </c>
      <c r="P676" s="5">
        <f ca="1">LOOKUP(99^99,--(0&amp;MID(G676,MIN(FIND({0,1,2,3,4,5,6,7,8,9},G676&amp;1234567890)),ROW(INDIRECT("1:"&amp;LEN(G676)+1)))))</f>
        <v>0</v>
      </c>
    </row>
    <row r="677" spans="1:16" x14ac:dyDescent="0.2">
      <c r="A677" s="148" t="s">
        <v>304</v>
      </c>
      <c r="B677" s="5">
        <v>60</v>
      </c>
      <c r="C677" s="5">
        <v>5</v>
      </c>
      <c r="D677" s="5">
        <v>6</v>
      </c>
      <c r="E677" s="5" t="s">
        <v>523</v>
      </c>
      <c r="F677" s="5" t="s">
        <v>810</v>
      </c>
      <c r="G677" s="5" t="s">
        <v>557</v>
      </c>
      <c r="H677" s="5" t="s">
        <v>1762</v>
      </c>
      <c r="I677" s="148" t="s">
        <v>228</v>
      </c>
      <c r="J677" s="5" t="s">
        <v>1763</v>
      </c>
      <c r="K677" s="5" t="s">
        <v>1148</v>
      </c>
      <c r="M677" s="5" t="str">
        <f t="shared" ca="1" si="20"/>
        <v>I</v>
      </c>
      <c r="N677" s="5">
        <f ca="1">LOOKUP(99^99,--(0&amp;MID(C677,MIN(FIND({0,1,2,3,4,5,6,7,8,9},C677&amp;1234567890)),ROW(INDIRECT("1:"&amp;LEN(C677)+1)))))</f>
        <v>5</v>
      </c>
      <c r="O677" s="5">
        <f t="shared" ca="1" si="21"/>
        <v>0.1</v>
      </c>
      <c r="P677" s="5">
        <f ca="1">LOOKUP(99^99,--(0&amp;MID(G677,MIN(FIND({0,1,2,3,4,5,6,7,8,9},G677&amp;1234567890)),ROW(INDIRECT("1:"&amp;LEN(G677)+1)))))</f>
        <v>0.1</v>
      </c>
    </row>
    <row r="678" spans="1:16" x14ac:dyDescent="0.2">
      <c r="A678" s="148" t="s">
        <v>220</v>
      </c>
      <c r="B678" s="5">
        <v>60</v>
      </c>
      <c r="C678" s="5">
        <v>5.5</v>
      </c>
      <c r="D678" s="5">
        <v>6</v>
      </c>
      <c r="E678" s="5" t="s">
        <v>523</v>
      </c>
      <c r="F678" s="5" t="s">
        <v>603</v>
      </c>
      <c r="G678" s="5">
        <v>0.1</v>
      </c>
      <c r="H678" s="5" t="s">
        <v>1764</v>
      </c>
      <c r="I678" s="148" t="s">
        <v>224</v>
      </c>
      <c r="J678" s="5" t="s">
        <v>1765</v>
      </c>
      <c r="K678" s="5" t="s">
        <v>697</v>
      </c>
      <c r="M678" s="5" t="str">
        <f t="shared" ca="1" si="20"/>
        <v>I</v>
      </c>
      <c r="N678" s="5">
        <f ca="1">LOOKUP(99^99,--(0&amp;MID(C678,MIN(FIND({0,1,2,3,4,5,6,7,8,9},C678&amp;1234567890)),ROW(INDIRECT("1:"&amp;LEN(C678)+1)))))</f>
        <v>5.5</v>
      </c>
      <c r="O678" s="5">
        <f t="shared" ca="1" si="21"/>
        <v>0.1</v>
      </c>
      <c r="P678" s="5">
        <f ca="1">LOOKUP(99^99,--(0&amp;MID(G678,MIN(FIND({0,1,2,3,4,5,6,7,8,9},G678&amp;1234567890)),ROW(INDIRECT("1:"&amp;LEN(G678)+1)))))</f>
        <v>0.1</v>
      </c>
    </row>
    <row r="679" spans="1:16" x14ac:dyDescent="0.2">
      <c r="A679" s="148" t="s">
        <v>195</v>
      </c>
      <c r="B679" s="5">
        <v>60</v>
      </c>
      <c r="C679" s="5">
        <v>6.4</v>
      </c>
      <c r="D679" s="5">
        <v>6</v>
      </c>
      <c r="E679" s="5" t="s">
        <v>523</v>
      </c>
      <c r="F679" s="5" t="s">
        <v>539</v>
      </c>
      <c r="G679" s="5">
        <v>0.3</v>
      </c>
      <c r="H679" s="5" t="s">
        <v>666</v>
      </c>
      <c r="I679" s="148" t="s">
        <v>224</v>
      </c>
      <c r="J679" s="5" t="s">
        <v>1766</v>
      </c>
      <c r="K679" s="5" t="s">
        <v>590</v>
      </c>
      <c r="M679" s="5" t="str">
        <f t="shared" ca="1" si="20"/>
        <v>I</v>
      </c>
      <c r="N679" s="5">
        <f ca="1">LOOKUP(99^99,--(0&amp;MID(C679,MIN(FIND({0,1,2,3,4,5,6,7,8,9},C679&amp;1234567890)),ROW(INDIRECT("1:"&amp;LEN(C679)+1)))))</f>
        <v>6.4</v>
      </c>
      <c r="O679" s="5">
        <f t="shared" ca="1" si="21"/>
        <v>0.3</v>
      </c>
      <c r="P679" s="5">
        <f ca="1">LOOKUP(99^99,--(0&amp;MID(G679,MIN(FIND({0,1,2,3,4,5,6,7,8,9},G679&amp;1234567890)),ROW(INDIRECT("1:"&amp;LEN(G679)+1)))))</f>
        <v>0.3</v>
      </c>
    </row>
    <row r="680" spans="1:16" x14ac:dyDescent="0.2">
      <c r="A680" s="148" t="s">
        <v>302</v>
      </c>
      <c r="B680" s="5">
        <v>60</v>
      </c>
      <c r="C680" s="5">
        <v>9</v>
      </c>
      <c r="D680" s="5">
        <v>7</v>
      </c>
      <c r="E680" s="5" t="s">
        <v>1213</v>
      </c>
      <c r="F680" s="5" t="s">
        <v>1767</v>
      </c>
      <c r="G680" s="5">
        <v>0.04</v>
      </c>
      <c r="H680" s="5" t="s">
        <v>1768</v>
      </c>
      <c r="I680" s="148" t="s">
        <v>178</v>
      </c>
      <c r="J680" s="5" t="s">
        <v>1769</v>
      </c>
      <c r="K680" s="5" t="s">
        <v>817</v>
      </c>
      <c r="M680" s="5" t="str">
        <f t="shared" ca="1" si="20"/>
        <v>II</v>
      </c>
      <c r="N680" s="5">
        <f ca="1">LOOKUP(99^99,--(0&amp;MID(C680,MIN(FIND({0,1,2,3,4,5,6,7,8,9},C680&amp;1234567890)),ROW(INDIRECT("1:"&amp;LEN(C680)+1)))))</f>
        <v>9</v>
      </c>
      <c r="O680" s="5">
        <f t="shared" ca="1" si="21"/>
        <v>0.04</v>
      </c>
      <c r="P680" s="5">
        <f ca="1">LOOKUP(99^99,--(0&amp;MID(G680,MIN(FIND({0,1,2,3,4,5,6,7,8,9},G680&amp;1234567890)),ROW(INDIRECT("1:"&amp;LEN(G680)+1)))))</f>
        <v>0.04</v>
      </c>
    </row>
    <row r="681" spans="1:16" x14ac:dyDescent="0.2">
      <c r="A681" s="148" t="s">
        <v>176</v>
      </c>
      <c r="B681" s="5">
        <v>60</v>
      </c>
      <c r="C681" s="5">
        <v>5.6</v>
      </c>
      <c r="D681" s="5">
        <v>7</v>
      </c>
      <c r="E681" s="5" t="s">
        <v>523</v>
      </c>
      <c r="F681" s="5" t="s">
        <v>888</v>
      </c>
      <c r="G681" s="5">
        <v>0.95</v>
      </c>
      <c r="H681" s="5" t="s">
        <v>535</v>
      </c>
      <c r="I681" s="148" t="s">
        <v>209</v>
      </c>
      <c r="J681" s="5" t="s">
        <v>1770</v>
      </c>
      <c r="K681" s="5" t="s">
        <v>537</v>
      </c>
      <c r="M681" s="5" t="str">
        <f t="shared" ca="1" si="20"/>
        <v>II</v>
      </c>
      <c r="N681" s="5">
        <f ca="1">LOOKUP(99^99,--(0&amp;MID(C681,MIN(FIND({0,1,2,3,4,5,6,7,8,9},C681&amp;1234567890)),ROW(INDIRECT("1:"&amp;LEN(C681)+1)))))</f>
        <v>5.6</v>
      </c>
      <c r="O681" s="5">
        <f t="shared" ca="1" si="21"/>
        <v>0.95</v>
      </c>
      <c r="P681" s="5">
        <f ca="1">LOOKUP(99^99,--(0&amp;MID(G681,MIN(FIND({0,1,2,3,4,5,6,7,8,9},G681&amp;1234567890)),ROW(INDIRECT("1:"&amp;LEN(G681)+1)))))</f>
        <v>0.95</v>
      </c>
    </row>
    <row r="682" spans="1:16" x14ac:dyDescent="0.2">
      <c r="A682" s="148" t="s">
        <v>316</v>
      </c>
      <c r="B682" s="5">
        <v>60</v>
      </c>
      <c r="C682" s="5">
        <v>4.4000000000000004</v>
      </c>
      <c r="D682" s="5">
        <v>6</v>
      </c>
      <c r="E682" s="5" t="s">
        <v>523</v>
      </c>
      <c r="F682" s="5" t="s">
        <v>563</v>
      </c>
      <c r="G682" s="5">
        <v>7.1</v>
      </c>
      <c r="H682" s="5" t="s">
        <v>1771</v>
      </c>
      <c r="I682" s="148" t="s">
        <v>247</v>
      </c>
      <c r="J682" s="5" t="s">
        <v>1772</v>
      </c>
      <c r="K682" s="5" t="s">
        <v>526</v>
      </c>
      <c r="M682" s="5" t="str">
        <f t="shared" ca="1" si="20"/>
        <v>I</v>
      </c>
      <c r="N682" s="5">
        <f ca="1">LOOKUP(99^99,--(0&amp;MID(C682,MIN(FIND({0,1,2,3,4,5,6,7,8,9},C682&amp;1234567890)),ROW(INDIRECT("1:"&amp;LEN(C682)+1)))))</f>
        <v>4.4000000000000004</v>
      </c>
      <c r="O682" s="5">
        <f t="shared" ca="1" si="21"/>
        <v>7.1</v>
      </c>
      <c r="P682" s="5">
        <f ca="1">LOOKUP(99^99,--(0&amp;MID(G682,MIN(FIND({0,1,2,3,4,5,6,7,8,9},G682&amp;1234567890)),ROW(INDIRECT("1:"&amp;LEN(G682)+1)))))</f>
        <v>7.1</v>
      </c>
    </row>
    <row r="683" spans="1:16" x14ac:dyDescent="0.2">
      <c r="A683" s="148" t="s">
        <v>212</v>
      </c>
      <c r="B683" s="5">
        <v>60</v>
      </c>
      <c r="C683" s="5">
        <v>6.7</v>
      </c>
      <c r="D683" s="5">
        <v>6</v>
      </c>
      <c r="E683" s="5" t="s">
        <v>523</v>
      </c>
      <c r="F683" s="5" t="s">
        <v>533</v>
      </c>
      <c r="G683" s="5" t="s">
        <v>546</v>
      </c>
      <c r="H683" s="5" t="s">
        <v>535</v>
      </c>
      <c r="I683" s="148" t="s">
        <v>224</v>
      </c>
      <c r="J683" s="5" t="s">
        <v>1773</v>
      </c>
      <c r="K683" s="5" t="s">
        <v>634</v>
      </c>
      <c r="M683" s="5" t="str">
        <f t="shared" ca="1" si="20"/>
        <v>I</v>
      </c>
      <c r="N683" s="5">
        <f ca="1">LOOKUP(99^99,--(0&amp;MID(C683,MIN(FIND({0,1,2,3,4,5,6,7,8,9},C683&amp;1234567890)),ROW(INDIRECT("1:"&amp;LEN(C683)+1)))))</f>
        <v>6.7</v>
      </c>
      <c r="O683" s="5">
        <f t="shared" ca="1" si="21"/>
        <v>0</v>
      </c>
      <c r="P683" s="5">
        <f ca="1">LOOKUP(99^99,--(0&amp;MID(G683,MIN(FIND({0,1,2,3,4,5,6,7,8,9},G683&amp;1234567890)),ROW(INDIRECT("1:"&amp;LEN(G683)+1)))))</f>
        <v>0</v>
      </c>
    </row>
    <row r="684" spans="1:16" x14ac:dyDescent="0.2">
      <c r="A684" s="148" t="s">
        <v>205</v>
      </c>
      <c r="B684" s="5">
        <v>60</v>
      </c>
      <c r="C684" s="5">
        <v>333</v>
      </c>
      <c r="D684" s="5">
        <v>9</v>
      </c>
      <c r="E684" s="5" t="s">
        <v>560</v>
      </c>
      <c r="F684" s="5" t="s">
        <v>561</v>
      </c>
      <c r="G684" s="5" t="s">
        <v>522</v>
      </c>
      <c r="H684" s="5" t="s">
        <v>540</v>
      </c>
      <c r="I684" s="148" t="s">
        <v>177</v>
      </c>
      <c r="J684" s="5" t="s">
        <v>1774</v>
      </c>
      <c r="K684" s="5" t="s">
        <v>671</v>
      </c>
      <c r="M684" s="5" t="str">
        <f t="shared" si="20"/>
        <v>IV</v>
      </c>
      <c r="N684" s="5">
        <f ca="1">LOOKUP(99^99,--(0&amp;MID(C684,MIN(FIND({0,1,2,3,4,5,6,7,8,9},C684&amp;1234567890)),ROW(INDIRECT("1:"&amp;LEN(C684)+1)))))</f>
        <v>333</v>
      </c>
      <c r="O684" s="5" t="str">
        <f t="shared" si="21"/>
        <v>No data</v>
      </c>
      <c r="P684" s="5">
        <f ca="1">LOOKUP(99^99,--(0&amp;MID(G684,MIN(FIND({0,1,2,3,4,5,6,7,8,9},G684&amp;1234567890)),ROW(INDIRECT("1:"&amp;LEN(G684)+1)))))</f>
        <v>0</v>
      </c>
    </row>
    <row r="685" spans="1:16" x14ac:dyDescent="0.2">
      <c r="A685" s="148" t="s">
        <v>217</v>
      </c>
      <c r="B685" s="5">
        <v>60</v>
      </c>
      <c r="C685" s="5">
        <v>3.8</v>
      </c>
      <c r="D685" s="5">
        <v>6</v>
      </c>
      <c r="E685" s="5" t="s">
        <v>523</v>
      </c>
      <c r="F685" s="5" t="s">
        <v>646</v>
      </c>
      <c r="G685" s="5">
        <v>0.06</v>
      </c>
      <c r="H685" s="5" t="s">
        <v>1775</v>
      </c>
      <c r="I685" s="148" t="s">
        <v>218</v>
      </c>
      <c r="J685" s="5" t="s">
        <v>1776</v>
      </c>
      <c r="K685" s="5" t="s">
        <v>578</v>
      </c>
      <c r="M685" s="5" t="str">
        <f t="shared" ca="1" si="20"/>
        <v>I</v>
      </c>
      <c r="N685" s="5">
        <f ca="1">LOOKUP(99^99,--(0&amp;MID(C685,MIN(FIND({0,1,2,3,4,5,6,7,8,9},C685&amp;1234567890)),ROW(INDIRECT("1:"&amp;LEN(C685)+1)))))</f>
        <v>3.8</v>
      </c>
      <c r="O685" s="5">
        <f t="shared" ca="1" si="21"/>
        <v>0.06</v>
      </c>
      <c r="P685" s="5">
        <f ca="1">LOOKUP(99^99,--(0&amp;MID(G685,MIN(FIND({0,1,2,3,4,5,6,7,8,9},G685&amp;1234567890)),ROW(INDIRECT("1:"&amp;LEN(G685)+1)))))</f>
        <v>0.06</v>
      </c>
    </row>
    <row r="686" spans="1:16" x14ac:dyDescent="0.2">
      <c r="A686" s="148" t="s">
        <v>187</v>
      </c>
      <c r="B686" s="5">
        <v>60</v>
      </c>
      <c r="C686" s="5">
        <v>10</v>
      </c>
      <c r="D686" s="5">
        <v>6</v>
      </c>
      <c r="E686" s="5" t="s">
        <v>523</v>
      </c>
      <c r="F686" s="5" t="s">
        <v>528</v>
      </c>
      <c r="G686" s="5">
        <v>1.3</v>
      </c>
      <c r="H686" s="5" t="s">
        <v>1536</v>
      </c>
      <c r="I686" s="148" t="s">
        <v>224</v>
      </c>
      <c r="J686" s="5" t="s">
        <v>1777</v>
      </c>
      <c r="K686" s="5" t="s">
        <v>626</v>
      </c>
      <c r="M686" s="5" t="str">
        <f t="shared" ca="1" si="20"/>
        <v>II</v>
      </c>
      <c r="N686" s="5">
        <f ca="1">LOOKUP(99^99,--(0&amp;MID(C686,MIN(FIND({0,1,2,3,4,5,6,7,8,9},C686&amp;1234567890)),ROW(INDIRECT("1:"&amp;LEN(C686)+1)))))</f>
        <v>10</v>
      </c>
      <c r="O686" s="5">
        <f t="shared" ca="1" si="21"/>
        <v>1.3</v>
      </c>
      <c r="P686" s="5">
        <f ca="1">LOOKUP(99^99,--(0&amp;MID(G686,MIN(FIND({0,1,2,3,4,5,6,7,8,9},G686&amp;1234567890)),ROW(INDIRECT("1:"&amp;LEN(G686)+1)))))</f>
        <v>1.3</v>
      </c>
    </row>
    <row r="687" spans="1:16" x14ac:dyDescent="0.2">
      <c r="A687" s="148" t="s">
        <v>216</v>
      </c>
      <c r="B687" s="5">
        <v>60</v>
      </c>
      <c r="C687" s="5">
        <v>1.6</v>
      </c>
      <c r="D687" s="5">
        <v>7</v>
      </c>
      <c r="E687" s="5" t="s">
        <v>607</v>
      </c>
      <c r="F687" s="5" t="s">
        <v>539</v>
      </c>
      <c r="G687" s="5" t="s">
        <v>522</v>
      </c>
      <c r="H687" s="5" t="s">
        <v>666</v>
      </c>
      <c r="I687" s="148" t="s">
        <v>262</v>
      </c>
      <c r="J687" s="5" t="s">
        <v>1778</v>
      </c>
      <c r="K687" s="5" t="s">
        <v>665</v>
      </c>
      <c r="M687" s="5" t="str">
        <f t="shared" ca="1" si="20"/>
        <v>II</v>
      </c>
      <c r="N687" s="5">
        <f ca="1">LOOKUP(99^99,--(0&amp;MID(C687,MIN(FIND({0,1,2,3,4,5,6,7,8,9},C687&amp;1234567890)),ROW(INDIRECT("1:"&amp;LEN(C687)+1)))))</f>
        <v>1.6</v>
      </c>
      <c r="O687" s="5" t="str">
        <f t="shared" si="21"/>
        <v>No data</v>
      </c>
      <c r="P687" s="5">
        <f ca="1">LOOKUP(99^99,--(0&amp;MID(G687,MIN(FIND({0,1,2,3,4,5,6,7,8,9},G687&amp;1234567890)),ROW(INDIRECT("1:"&amp;LEN(G687)+1)))))</f>
        <v>0</v>
      </c>
    </row>
    <row r="688" spans="1:16" x14ac:dyDescent="0.2">
      <c r="A688" s="148" t="s">
        <v>211</v>
      </c>
      <c r="B688" s="5">
        <v>60</v>
      </c>
      <c r="C688" s="5">
        <v>8.6999999999999993</v>
      </c>
      <c r="D688" s="5">
        <v>6</v>
      </c>
      <c r="E688" s="5" t="s">
        <v>523</v>
      </c>
      <c r="F688" s="5" t="s">
        <v>1779</v>
      </c>
      <c r="G688" s="5">
        <v>0.17</v>
      </c>
      <c r="H688" s="5" t="s">
        <v>1780</v>
      </c>
      <c r="I688" s="148" t="s">
        <v>209</v>
      </c>
      <c r="J688" s="5" t="s">
        <v>1781</v>
      </c>
      <c r="K688" s="5" t="s">
        <v>634</v>
      </c>
      <c r="M688" s="5" t="str">
        <f t="shared" ca="1" si="20"/>
        <v>I</v>
      </c>
      <c r="N688" s="5">
        <f ca="1">LOOKUP(99^99,--(0&amp;MID(C688,MIN(FIND({0,1,2,3,4,5,6,7,8,9},C688&amp;1234567890)),ROW(INDIRECT("1:"&amp;LEN(C688)+1)))))</f>
        <v>8.6999999999999993</v>
      </c>
      <c r="O688" s="5">
        <f t="shared" ca="1" si="21"/>
        <v>0.17</v>
      </c>
      <c r="P688" s="5">
        <f ca="1">LOOKUP(99^99,--(0&amp;MID(G688,MIN(FIND({0,1,2,3,4,5,6,7,8,9},G688&amp;1234567890)),ROW(INDIRECT("1:"&amp;LEN(G688)+1)))))</f>
        <v>0.17</v>
      </c>
    </row>
    <row r="689" spans="1:16" x14ac:dyDescent="0.2">
      <c r="A689" s="148" t="s">
        <v>175</v>
      </c>
      <c r="B689" s="5">
        <v>60</v>
      </c>
      <c r="C689" s="5">
        <v>7.6</v>
      </c>
      <c r="D689" s="5">
        <v>6</v>
      </c>
      <c r="E689" s="5" t="s">
        <v>523</v>
      </c>
      <c r="F689" s="5" t="s">
        <v>1782</v>
      </c>
      <c r="G689" s="5">
        <v>0.2</v>
      </c>
      <c r="H689" s="5" t="s">
        <v>561</v>
      </c>
      <c r="I689" s="148" t="s">
        <v>209</v>
      </c>
      <c r="J689" s="5" t="s">
        <v>1783</v>
      </c>
      <c r="K689" s="5" t="s">
        <v>762</v>
      </c>
      <c r="M689" s="5" t="str">
        <f t="shared" ca="1" si="20"/>
        <v>I</v>
      </c>
      <c r="N689" s="5">
        <f ca="1">LOOKUP(99^99,--(0&amp;MID(C689,MIN(FIND({0,1,2,3,4,5,6,7,8,9},C689&amp;1234567890)),ROW(INDIRECT("1:"&amp;LEN(C689)+1)))))</f>
        <v>7.6</v>
      </c>
      <c r="O689" s="5">
        <f t="shared" ca="1" si="21"/>
        <v>0.2</v>
      </c>
      <c r="P689" s="5">
        <f ca="1">LOOKUP(99^99,--(0&amp;MID(G689,MIN(FIND({0,1,2,3,4,5,6,7,8,9},G689&amp;1234567890)),ROW(INDIRECT("1:"&amp;LEN(G689)+1)))))</f>
        <v>0.2</v>
      </c>
    </row>
    <row r="690" spans="1:16" x14ac:dyDescent="0.2">
      <c r="A690" s="148" t="s">
        <v>207</v>
      </c>
      <c r="B690" s="5">
        <v>60</v>
      </c>
      <c r="C690" s="5">
        <v>6.7</v>
      </c>
      <c r="D690" s="5">
        <v>5</v>
      </c>
      <c r="E690" s="5" t="s">
        <v>523</v>
      </c>
      <c r="F690" s="5" t="s">
        <v>646</v>
      </c>
      <c r="G690" s="5">
        <v>0.16</v>
      </c>
      <c r="H690" s="5" t="s">
        <v>1784</v>
      </c>
      <c r="I690" s="148" t="s">
        <v>317</v>
      </c>
      <c r="J690" s="5" t="s">
        <v>1785</v>
      </c>
      <c r="K690" s="5" t="s">
        <v>544</v>
      </c>
      <c r="M690" s="5" t="str">
        <f t="shared" ca="1" si="20"/>
        <v>I</v>
      </c>
      <c r="N690" s="5">
        <f ca="1">LOOKUP(99^99,--(0&amp;MID(C690,MIN(FIND({0,1,2,3,4,5,6,7,8,9},C690&amp;1234567890)),ROW(INDIRECT("1:"&amp;LEN(C690)+1)))))</f>
        <v>6.7</v>
      </c>
      <c r="O690" s="5">
        <f t="shared" ca="1" si="21"/>
        <v>0.16</v>
      </c>
      <c r="P690" s="5">
        <f ca="1">LOOKUP(99^99,--(0&amp;MID(G690,MIN(FIND({0,1,2,3,4,5,6,7,8,9},G690&amp;1234567890)),ROW(INDIRECT("1:"&amp;LEN(G690)+1)))))</f>
        <v>0.16</v>
      </c>
    </row>
    <row r="691" spans="1:16" x14ac:dyDescent="0.2">
      <c r="A691" s="148" t="s">
        <v>262</v>
      </c>
      <c r="B691" s="5">
        <v>60</v>
      </c>
      <c r="C691" s="5">
        <v>6.9</v>
      </c>
      <c r="D691" s="5">
        <v>7</v>
      </c>
      <c r="E691" s="5" t="s">
        <v>607</v>
      </c>
      <c r="F691" s="5" t="s">
        <v>695</v>
      </c>
      <c r="G691" s="5" t="s">
        <v>522</v>
      </c>
      <c r="H691" s="5" t="s">
        <v>522</v>
      </c>
      <c r="I691" s="148" t="s">
        <v>215</v>
      </c>
      <c r="J691" s="5" t="s">
        <v>1786</v>
      </c>
      <c r="K691" s="5" t="s">
        <v>628</v>
      </c>
      <c r="M691" s="5" t="str">
        <f t="shared" ca="1" si="20"/>
        <v>II</v>
      </c>
      <c r="N691" s="5">
        <f ca="1">LOOKUP(99^99,--(0&amp;MID(C691,MIN(FIND({0,1,2,3,4,5,6,7,8,9},C691&amp;1234567890)),ROW(INDIRECT("1:"&amp;LEN(C691)+1)))))</f>
        <v>6.9</v>
      </c>
      <c r="O691" s="5" t="str">
        <f t="shared" si="21"/>
        <v>No data</v>
      </c>
      <c r="P691" s="5">
        <f ca="1">LOOKUP(99^99,--(0&amp;MID(G691,MIN(FIND({0,1,2,3,4,5,6,7,8,9},G691&amp;1234567890)),ROW(INDIRECT("1:"&amp;LEN(G691)+1)))))</f>
        <v>0</v>
      </c>
    </row>
    <row r="692" spans="1:16" x14ac:dyDescent="0.2">
      <c r="A692" s="148" t="s">
        <v>271</v>
      </c>
      <c r="B692" s="5">
        <v>60</v>
      </c>
      <c r="C692" s="5">
        <v>9.9</v>
      </c>
      <c r="D692" s="5">
        <v>7</v>
      </c>
      <c r="E692" s="5" t="s">
        <v>523</v>
      </c>
      <c r="F692" s="5" t="s">
        <v>1787</v>
      </c>
      <c r="G692" s="5" t="s">
        <v>1788</v>
      </c>
      <c r="H692" s="5" t="s">
        <v>1789</v>
      </c>
      <c r="I692" s="148" t="s">
        <v>262</v>
      </c>
      <c r="J692" s="5" t="s">
        <v>1790</v>
      </c>
      <c r="K692" s="5" t="s">
        <v>1791</v>
      </c>
      <c r="M692" s="5" t="str">
        <f t="shared" ca="1" si="20"/>
        <v>II</v>
      </c>
      <c r="N692" s="5">
        <f ca="1">LOOKUP(99^99,--(0&amp;MID(C692,MIN(FIND({0,1,2,3,4,5,6,7,8,9},C692&amp;1234567890)),ROW(INDIRECT("1:"&amp;LEN(C692)+1)))))</f>
        <v>9.9</v>
      </c>
      <c r="O692" s="5">
        <f t="shared" ca="1" si="21"/>
        <v>0.1</v>
      </c>
      <c r="P692" s="5">
        <f ca="1">LOOKUP(99^99,--(0&amp;MID(G692,MIN(FIND({0,1,2,3,4,5,6,7,8,9},G692&amp;1234567890)),ROW(INDIRECT("1:"&amp;LEN(G692)+1)))))</f>
        <v>0.1</v>
      </c>
    </row>
    <row r="693" spans="1:16" x14ac:dyDescent="0.2">
      <c r="A693" s="148" t="s">
        <v>220</v>
      </c>
      <c r="B693" s="5">
        <v>60</v>
      </c>
      <c r="C693" s="5">
        <v>4.3499999999999996</v>
      </c>
      <c r="D693" s="5">
        <v>6</v>
      </c>
      <c r="E693" s="5" t="s">
        <v>523</v>
      </c>
      <c r="F693" s="5" t="s">
        <v>539</v>
      </c>
      <c r="G693" s="5" t="s">
        <v>522</v>
      </c>
      <c r="H693" s="5" t="s">
        <v>540</v>
      </c>
      <c r="I693" s="148" t="s">
        <v>212</v>
      </c>
      <c r="J693" s="5" t="s">
        <v>1792</v>
      </c>
      <c r="K693" s="5" t="s">
        <v>612</v>
      </c>
      <c r="M693" s="5" t="str">
        <f t="shared" ca="1" si="20"/>
        <v>I</v>
      </c>
      <c r="N693" s="5">
        <f ca="1">LOOKUP(99^99,--(0&amp;MID(C693,MIN(FIND({0,1,2,3,4,5,6,7,8,9},C693&amp;1234567890)),ROW(INDIRECT("1:"&amp;LEN(C693)+1)))))</f>
        <v>4.3499999999999996</v>
      </c>
      <c r="O693" s="5" t="str">
        <f t="shared" si="21"/>
        <v>No data</v>
      </c>
      <c r="P693" s="5">
        <f ca="1">LOOKUP(99^99,--(0&amp;MID(G693,MIN(FIND({0,1,2,3,4,5,6,7,8,9},G693&amp;1234567890)),ROW(INDIRECT("1:"&amp;LEN(G693)+1)))))</f>
        <v>0</v>
      </c>
    </row>
    <row r="694" spans="1:16" x14ac:dyDescent="0.2">
      <c r="A694" s="148" t="s">
        <v>187</v>
      </c>
      <c r="B694" s="5">
        <v>61</v>
      </c>
      <c r="C694" s="5">
        <v>4.78</v>
      </c>
      <c r="D694" s="5">
        <v>6</v>
      </c>
      <c r="E694" s="5" t="s">
        <v>523</v>
      </c>
      <c r="F694" s="5" t="s">
        <v>1489</v>
      </c>
      <c r="G694" s="5">
        <v>0.32</v>
      </c>
      <c r="H694" s="5" t="s">
        <v>582</v>
      </c>
      <c r="I694" s="148" t="s">
        <v>209</v>
      </c>
      <c r="J694" s="5" t="s">
        <v>1793</v>
      </c>
      <c r="K694" s="5" t="s">
        <v>844</v>
      </c>
      <c r="M694" s="5" t="str">
        <f t="shared" ca="1" si="20"/>
        <v>I</v>
      </c>
      <c r="N694" s="5">
        <f ca="1">LOOKUP(99^99,--(0&amp;MID(C694,MIN(FIND({0,1,2,3,4,5,6,7,8,9},C694&amp;1234567890)),ROW(INDIRECT("1:"&amp;LEN(C694)+1)))))</f>
        <v>4.78</v>
      </c>
      <c r="O694" s="5">
        <f t="shared" ca="1" si="21"/>
        <v>0.32</v>
      </c>
      <c r="P694" s="5">
        <f ca="1">LOOKUP(99^99,--(0&amp;MID(G694,MIN(FIND({0,1,2,3,4,5,6,7,8,9},G694&amp;1234567890)),ROW(INDIRECT("1:"&amp;LEN(G694)+1)))))</f>
        <v>0.32</v>
      </c>
    </row>
    <row r="695" spans="1:16" x14ac:dyDescent="0.2">
      <c r="A695" s="148" t="s">
        <v>222</v>
      </c>
      <c r="B695" s="5">
        <v>61</v>
      </c>
      <c r="C695" s="5">
        <v>2.6</v>
      </c>
      <c r="D695" s="5">
        <v>8</v>
      </c>
      <c r="E695" s="5" t="s">
        <v>607</v>
      </c>
      <c r="F695" s="5" t="s">
        <v>539</v>
      </c>
      <c r="G695" s="5" t="s">
        <v>546</v>
      </c>
      <c r="H695" s="5" t="s">
        <v>1794</v>
      </c>
      <c r="I695" s="148" t="s">
        <v>173</v>
      </c>
      <c r="J695" s="5" t="s">
        <v>1795</v>
      </c>
      <c r="K695" s="5" t="s">
        <v>553</v>
      </c>
      <c r="M695" s="5" t="str">
        <f t="shared" ca="1" si="20"/>
        <v>II</v>
      </c>
      <c r="N695" s="5">
        <f ca="1">LOOKUP(99^99,--(0&amp;MID(C695,MIN(FIND({0,1,2,3,4,5,6,7,8,9},C695&amp;1234567890)),ROW(INDIRECT("1:"&amp;LEN(C695)+1)))))</f>
        <v>2.6</v>
      </c>
      <c r="O695" s="5">
        <f t="shared" ca="1" si="21"/>
        <v>0</v>
      </c>
      <c r="P695" s="5">
        <f ca="1">LOOKUP(99^99,--(0&amp;MID(G695,MIN(FIND({0,1,2,3,4,5,6,7,8,9},G695&amp;1234567890)),ROW(INDIRECT("1:"&amp;LEN(G695)+1)))))</f>
        <v>0</v>
      </c>
    </row>
    <row r="696" spans="1:16" x14ac:dyDescent="0.2">
      <c r="A696" s="148" t="s">
        <v>302</v>
      </c>
      <c r="B696" s="5">
        <v>61</v>
      </c>
      <c r="C696" s="5">
        <v>3.47</v>
      </c>
      <c r="D696" s="5">
        <v>6</v>
      </c>
      <c r="E696" s="5" t="s">
        <v>523</v>
      </c>
      <c r="F696" s="5" t="s">
        <v>705</v>
      </c>
      <c r="G696" s="5">
        <v>0.49</v>
      </c>
      <c r="H696" s="5" t="s">
        <v>522</v>
      </c>
      <c r="I696" s="148" t="s">
        <v>224</v>
      </c>
      <c r="J696" s="5" t="s">
        <v>1796</v>
      </c>
      <c r="K696" s="5" t="s">
        <v>637</v>
      </c>
      <c r="M696" s="5" t="str">
        <f t="shared" ca="1" si="20"/>
        <v>I</v>
      </c>
      <c r="N696" s="5">
        <f ca="1">LOOKUP(99^99,--(0&amp;MID(C696,MIN(FIND({0,1,2,3,4,5,6,7,8,9},C696&amp;1234567890)),ROW(INDIRECT("1:"&amp;LEN(C696)+1)))))</f>
        <v>3.47</v>
      </c>
      <c r="O696" s="5">
        <f t="shared" ca="1" si="21"/>
        <v>0.49</v>
      </c>
      <c r="P696" s="5">
        <f ca="1">LOOKUP(99^99,--(0&amp;MID(G696,MIN(FIND({0,1,2,3,4,5,6,7,8,9},G696&amp;1234567890)),ROW(INDIRECT("1:"&amp;LEN(G696)+1)))))</f>
        <v>0.49</v>
      </c>
    </row>
    <row r="697" spans="1:16" x14ac:dyDescent="0.2">
      <c r="A697" s="148" t="s">
        <v>240</v>
      </c>
      <c r="B697" s="5">
        <v>61</v>
      </c>
      <c r="C697" s="5">
        <v>9</v>
      </c>
      <c r="D697" s="5">
        <v>6</v>
      </c>
      <c r="E697" s="5" t="s">
        <v>523</v>
      </c>
      <c r="F697" s="5" t="s">
        <v>533</v>
      </c>
      <c r="G697" s="5" t="s">
        <v>546</v>
      </c>
      <c r="H697" s="5" t="s">
        <v>1797</v>
      </c>
      <c r="I697" s="148" t="s">
        <v>228</v>
      </c>
      <c r="J697" s="5" t="s">
        <v>1798</v>
      </c>
      <c r="K697" s="5" t="s">
        <v>817</v>
      </c>
      <c r="M697" s="5" t="str">
        <f t="shared" ca="1" si="20"/>
        <v>I</v>
      </c>
      <c r="N697" s="5">
        <f ca="1">LOOKUP(99^99,--(0&amp;MID(C697,MIN(FIND({0,1,2,3,4,5,6,7,8,9},C697&amp;1234567890)),ROW(INDIRECT("1:"&amp;LEN(C697)+1)))))</f>
        <v>9</v>
      </c>
      <c r="O697" s="5">
        <f t="shared" ca="1" si="21"/>
        <v>0</v>
      </c>
      <c r="P697" s="5">
        <f ca="1">LOOKUP(99^99,--(0&amp;MID(G697,MIN(FIND({0,1,2,3,4,5,6,7,8,9},G697&amp;1234567890)),ROW(INDIRECT("1:"&amp;LEN(G697)+1)))))</f>
        <v>0</v>
      </c>
    </row>
    <row r="698" spans="1:16" x14ac:dyDescent="0.2">
      <c r="A698" s="148" t="s">
        <v>245</v>
      </c>
      <c r="B698" s="5">
        <v>61</v>
      </c>
      <c r="C698" s="5">
        <v>5</v>
      </c>
      <c r="D698" s="5">
        <v>6</v>
      </c>
      <c r="E698" s="5" t="s">
        <v>523</v>
      </c>
      <c r="F698" s="5" t="s">
        <v>533</v>
      </c>
      <c r="G698" s="5" t="s">
        <v>546</v>
      </c>
      <c r="H698" s="5" t="s">
        <v>1799</v>
      </c>
      <c r="I698" s="148" t="s">
        <v>262</v>
      </c>
      <c r="J698" s="5" t="s">
        <v>1800</v>
      </c>
      <c r="K698" s="5" t="s">
        <v>537</v>
      </c>
      <c r="M698" s="5" t="str">
        <f t="shared" ca="1" si="20"/>
        <v>I</v>
      </c>
      <c r="N698" s="5">
        <f ca="1">LOOKUP(99^99,--(0&amp;MID(C698,MIN(FIND({0,1,2,3,4,5,6,7,8,9},C698&amp;1234567890)),ROW(INDIRECT("1:"&amp;LEN(C698)+1)))))</f>
        <v>5</v>
      </c>
      <c r="O698" s="5">
        <f t="shared" ca="1" si="21"/>
        <v>0</v>
      </c>
      <c r="P698" s="5">
        <f ca="1">LOOKUP(99^99,--(0&amp;MID(G698,MIN(FIND({0,1,2,3,4,5,6,7,8,9},G698&amp;1234567890)),ROW(INDIRECT("1:"&amp;LEN(G698)+1)))))</f>
        <v>0</v>
      </c>
    </row>
    <row r="699" spans="1:16" x14ac:dyDescent="0.2">
      <c r="A699" s="148" t="s">
        <v>241</v>
      </c>
      <c r="B699" s="5">
        <v>61</v>
      </c>
      <c r="C699" s="5">
        <v>3.2</v>
      </c>
      <c r="D699" s="5">
        <v>7</v>
      </c>
      <c r="E699" s="5" t="s">
        <v>686</v>
      </c>
      <c r="F699" s="5" t="s">
        <v>533</v>
      </c>
      <c r="G699" s="5" t="s">
        <v>546</v>
      </c>
      <c r="H699" s="5" t="s">
        <v>1801</v>
      </c>
      <c r="I699" s="148" t="s">
        <v>247</v>
      </c>
      <c r="J699" s="5" t="s">
        <v>1802</v>
      </c>
      <c r="K699" s="5" t="s">
        <v>653</v>
      </c>
      <c r="M699" s="5" t="str">
        <f t="shared" si="20"/>
        <v>II</v>
      </c>
      <c r="N699" s="5">
        <f ca="1">LOOKUP(99^99,--(0&amp;MID(C699,MIN(FIND({0,1,2,3,4,5,6,7,8,9},C699&amp;1234567890)),ROW(INDIRECT("1:"&amp;LEN(C699)+1)))))</f>
        <v>3.2</v>
      </c>
      <c r="O699" s="5">
        <f t="shared" ca="1" si="21"/>
        <v>0</v>
      </c>
      <c r="P699" s="5">
        <f ca="1">LOOKUP(99^99,--(0&amp;MID(G699,MIN(FIND({0,1,2,3,4,5,6,7,8,9},G699&amp;1234567890)),ROW(INDIRECT("1:"&amp;LEN(G699)+1)))))</f>
        <v>0</v>
      </c>
    </row>
    <row r="700" spans="1:16" x14ac:dyDescent="0.2">
      <c r="A700" s="148" t="s">
        <v>185</v>
      </c>
      <c r="B700" s="5">
        <v>61</v>
      </c>
      <c r="C700" s="5">
        <v>5.2</v>
      </c>
      <c r="D700" s="5">
        <v>6</v>
      </c>
      <c r="E700" s="5" t="s">
        <v>523</v>
      </c>
      <c r="F700" s="5" t="s">
        <v>563</v>
      </c>
      <c r="G700" s="5">
        <v>6.83</v>
      </c>
      <c r="H700" s="5" t="s">
        <v>522</v>
      </c>
      <c r="I700" s="148" t="s">
        <v>202</v>
      </c>
      <c r="J700" s="5" t="s">
        <v>1803</v>
      </c>
      <c r="K700" s="5" t="s">
        <v>584</v>
      </c>
      <c r="M700" s="5" t="str">
        <f t="shared" ca="1" si="20"/>
        <v>I</v>
      </c>
      <c r="N700" s="5">
        <f ca="1">LOOKUP(99^99,--(0&amp;MID(C700,MIN(FIND({0,1,2,3,4,5,6,7,8,9},C700&amp;1234567890)),ROW(INDIRECT("1:"&amp;LEN(C700)+1)))))</f>
        <v>5.2</v>
      </c>
      <c r="O700" s="5">
        <f t="shared" ca="1" si="21"/>
        <v>6.83</v>
      </c>
      <c r="P700" s="5">
        <f ca="1">LOOKUP(99^99,--(0&amp;MID(G700,MIN(FIND({0,1,2,3,4,5,6,7,8,9},G700&amp;1234567890)),ROW(INDIRECT("1:"&amp;LEN(G700)+1)))))</f>
        <v>6.83</v>
      </c>
    </row>
    <row r="701" spans="1:16" x14ac:dyDescent="0.2">
      <c r="A701" s="148" t="s">
        <v>220</v>
      </c>
      <c r="B701" s="5">
        <v>61</v>
      </c>
      <c r="C701" s="5">
        <v>4.5999999999999996</v>
      </c>
      <c r="D701" s="5">
        <v>8</v>
      </c>
      <c r="E701" s="5" t="s">
        <v>523</v>
      </c>
      <c r="F701" s="5" t="s">
        <v>539</v>
      </c>
      <c r="G701" s="5" t="s">
        <v>546</v>
      </c>
      <c r="H701" s="5" t="s">
        <v>1804</v>
      </c>
      <c r="I701" s="148" t="s">
        <v>224</v>
      </c>
      <c r="J701" s="5" t="s">
        <v>1805</v>
      </c>
      <c r="K701" s="5" t="s">
        <v>544</v>
      </c>
      <c r="M701" s="5" t="str">
        <f t="shared" ca="1" si="20"/>
        <v>II</v>
      </c>
      <c r="N701" s="5">
        <f ca="1">LOOKUP(99^99,--(0&amp;MID(C701,MIN(FIND({0,1,2,3,4,5,6,7,8,9},C701&amp;1234567890)),ROW(INDIRECT("1:"&amp;LEN(C701)+1)))))</f>
        <v>4.5999999999999996</v>
      </c>
      <c r="O701" s="5">
        <f t="shared" ca="1" si="21"/>
        <v>0</v>
      </c>
      <c r="P701" s="5">
        <f ca="1">LOOKUP(99^99,--(0&amp;MID(G701,MIN(FIND({0,1,2,3,4,5,6,7,8,9},G701&amp;1234567890)),ROW(INDIRECT("1:"&amp;LEN(G701)+1)))))</f>
        <v>0</v>
      </c>
    </row>
    <row r="702" spans="1:16" x14ac:dyDescent="0.2">
      <c r="A702" s="148" t="s">
        <v>216</v>
      </c>
      <c r="B702" s="5">
        <v>61</v>
      </c>
      <c r="C702" s="5">
        <v>4.9000000000000004</v>
      </c>
      <c r="D702" s="5">
        <v>6</v>
      </c>
      <c r="E702" s="5" t="s">
        <v>523</v>
      </c>
      <c r="F702" s="5" t="s">
        <v>563</v>
      </c>
      <c r="G702" s="5">
        <v>3.2</v>
      </c>
      <c r="H702" s="5" t="s">
        <v>522</v>
      </c>
      <c r="I702" s="148" t="s">
        <v>202</v>
      </c>
      <c r="J702" s="5" t="s">
        <v>1806</v>
      </c>
      <c r="K702" s="5" t="s">
        <v>590</v>
      </c>
      <c r="M702" s="5" t="str">
        <f t="shared" ca="1" si="20"/>
        <v>I</v>
      </c>
      <c r="N702" s="5">
        <f ca="1">LOOKUP(99^99,--(0&amp;MID(C702,MIN(FIND({0,1,2,3,4,5,6,7,8,9},C702&amp;1234567890)),ROW(INDIRECT("1:"&amp;LEN(C702)+1)))))</f>
        <v>4.9000000000000004</v>
      </c>
      <c r="O702" s="5">
        <f t="shared" ca="1" si="21"/>
        <v>3.2</v>
      </c>
      <c r="P702" s="5">
        <f ca="1">LOOKUP(99^99,--(0&amp;MID(G702,MIN(FIND({0,1,2,3,4,5,6,7,8,9},G702&amp;1234567890)),ROW(INDIRECT("1:"&amp;LEN(G702)+1)))))</f>
        <v>3.2</v>
      </c>
    </row>
    <row r="703" spans="1:16" x14ac:dyDescent="0.2">
      <c r="A703" s="148" t="s">
        <v>249</v>
      </c>
      <c r="B703" s="5">
        <v>61</v>
      </c>
      <c r="C703" s="5">
        <v>3.6</v>
      </c>
      <c r="D703" s="5">
        <v>7</v>
      </c>
      <c r="E703" s="5" t="s">
        <v>523</v>
      </c>
      <c r="F703" s="5" t="s">
        <v>539</v>
      </c>
      <c r="G703" s="5" t="s">
        <v>522</v>
      </c>
      <c r="H703" s="5" t="s">
        <v>540</v>
      </c>
      <c r="I703" s="148" t="s">
        <v>177</v>
      </c>
      <c r="J703" s="5" t="s">
        <v>1807</v>
      </c>
      <c r="K703" s="5" t="s">
        <v>626</v>
      </c>
      <c r="M703" s="5" t="str">
        <f t="shared" ca="1" si="20"/>
        <v>II</v>
      </c>
      <c r="N703" s="5">
        <f ca="1">LOOKUP(99^99,--(0&amp;MID(C703,MIN(FIND({0,1,2,3,4,5,6,7,8,9},C703&amp;1234567890)),ROW(INDIRECT("1:"&amp;LEN(C703)+1)))))</f>
        <v>3.6</v>
      </c>
      <c r="O703" s="5" t="str">
        <f t="shared" si="21"/>
        <v>No data</v>
      </c>
      <c r="P703" s="5">
        <f ca="1">LOOKUP(99^99,--(0&amp;MID(G703,MIN(FIND({0,1,2,3,4,5,6,7,8,9},G703&amp;1234567890)),ROW(INDIRECT("1:"&amp;LEN(G703)+1)))))</f>
        <v>0</v>
      </c>
    </row>
    <row r="704" spans="1:16" x14ac:dyDescent="0.2">
      <c r="A704" s="148" t="s">
        <v>280</v>
      </c>
      <c r="B704" s="5">
        <v>61</v>
      </c>
      <c r="C704" s="5">
        <v>47</v>
      </c>
      <c r="D704" s="5">
        <v>7</v>
      </c>
      <c r="E704" s="5" t="s">
        <v>710</v>
      </c>
      <c r="F704" s="5" t="s">
        <v>561</v>
      </c>
      <c r="G704" s="5">
        <v>0.05</v>
      </c>
      <c r="H704" s="5" t="s">
        <v>1808</v>
      </c>
      <c r="I704" s="148" t="s">
        <v>173</v>
      </c>
      <c r="J704" s="5" t="s">
        <v>1809</v>
      </c>
      <c r="K704" s="5" t="s">
        <v>1810</v>
      </c>
      <c r="M704" s="5" t="str">
        <f t="shared" si="20"/>
        <v>III</v>
      </c>
      <c r="N704" s="5">
        <f ca="1">LOOKUP(99^99,--(0&amp;MID(C704,MIN(FIND({0,1,2,3,4,5,6,7,8,9},C704&amp;1234567890)),ROW(INDIRECT("1:"&amp;LEN(C704)+1)))))</f>
        <v>47</v>
      </c>
      <c r="O704" s="5">
        <f t="shared" ca="1" si="21"/>
        <v>0.05</v>
      </c>
      <c r="P704" s="5">
        <f ca="1">LOOKUP(99^99,--(0&amp;MID(G704,MIN(FIND({0,1,2,3,4,5,6,7,8,9},G704&amp;1234567890)),ROW(INDIRECT("1:"&amp;LEN(G704)+1)))))</f>
        <v>0.05</v>
      </c>
    </row>
    <row r="705" spans="1:16" x14ac:dyDescent="0.2">
      <c r="A705" s="148" t="s">
        <v>252</v>
      </c>
      <c r="B705" s="5">
        <v>61</v>
      </c>
      <c r="C705" s="5">
        <v>5.7</v>
      </c>
      <c r="D705" s="5">
        <v>6</v>
      </c>
      <c r="E705" s="5" t="s">
        <v>523</v>
      </c>
      <c r="F705" s="5" t="s">
        <v>533</v>
      </c>
      <c r="G705" s="5">
        <v>15</v>
      </c>
      <c r="H705" s="5" t="s">
        <v>1811</v>
      </c>
      <c r="I705" s="148" t="s">
        <v>228</v>
      </c>
      <c r="J705" s="5" t="s">
        <v>1812</v>
      </c>
      <c r="K705" s="5" t="s">
        <v>569</v>
      </c>
      <c r="M705" s="5" t="str">
        <f t="shared" ca="1" si="20"/>
        <v>I</v>
      </c>
      <c r="N705" s="5">
        <f ca="1">LOOKUP(99^99,--(0&amp;MID(C705,MIN(FIND({0,1,2,3,4,5,6,7,8,9},C705&amp;1234567890)),ROW(INDIRECT("1:"&amp;LEN(C705)+1)))))</f>
        <v>5.7</v>
      </c>
      <c r="O705" s="5">
        <f t="shared" ca="1" si="21"/>
        <v>15</v>
      </c>
      <c r="P705" s="5">
        <f ca="1">LOOKUP(99^99,--(0&amp;MID(G705,MIN(FIND({0,1,2,3,4,5,6,7,8,9},G705&amp;1234567890)),ROW(INDIRECT("1:"&amp;LEN(G705)+1)))))</f>
        <v>15</v>
      </c>
    </row>
    <row r="706" spans="1:16" x14ac:dyDescent="0.2">
      <c r="A706" s="148" t="s">
        <v>265</v>
      </c>
      <c r="B706" s="5">
        <v>61</v>
      </c>
      <c r="C706" s="5">
        <v>3.9</v>
      </c>
      <c r="D706" s="5">
        <v>6</v>
      </c>
      <c r="E706" s="5" t="s">
        <v>523</v>
      </c>
      <c r="F706" s="5" t="s">
        <v>539</v>
      </c>
      <c r="G706" s="5" t="s">
        <v>1813</v>
      </c>
      <c r="H706" s="5" t="s">
        <v>528</v>
      </c>
      <c r="I706" s="148" t="s">
        <v>209</v>
      </c>
      <c r="J706" s="5" t="s">
        <v>1814</v>
      </c>
      <c r="K706" s="5" t="s">
        <v>612</v>
      </c>
      <c r="M706" s="5" t="str">
        <f t="shared" ref="M706:M769" ca="1" si="22">IF(COUNTIF($E706,"*N1*")+COUNTIF($E706,"*M1*")+COUNTIF($E706,"*T4*")&gt;0,"IV",IF(COUNTIF($E706,"*T3*")&gt;0,"III",IF(COUNTIFS($E706,"*T1*",$N706,"&lt;10",$D706,"&lt;=6")+COUNTIFS($E706,"*T2a*",$N706,"&lt;10",$D706,"&lt;=6")&gt;0,"I",IF(COUNTIF($E706,"*T*")&gt;0,"II","Uncat"))))</f>
        <v>I</v>
      </c>
      <c r="N706" s="5">
        <f ca="1">LOOKUP(99^99,--(0&amp;MID(C706,MIN(FIND({0,1,2,3,4,5,6,7,8,9},C706&amp;1234567890)),ROW(INDIRECT("1:"&amp;LEN(C706)+1)))))</f>
        <v>3.9</v>
      </c>
      <c r="O706" s="5" t="str">
        <f t="shared" ref="O706:O769" ca="1" si="23">IF(COUNTIF(H706,"*RIP*")&gt;0,N706,IF(COUNTIF(G706,"-*")&gt;0,"No data",IF(P706=0,IF(COUNTIF(G706,"undetec*")&gt;0,0,"no data"),P706)))</f>
        <v>no data</v>
      </c>
      <c r="P706" s="5">
        <f ca="1">LOOKUP(99^99,--(0&amp;MID(G706,MIN(FIND({0,1,2,3,4,5,6,7,8,9},G706&amp;1234567890)),ROW(INDIRECT("1:"&amp;LEN(G706)+1)))))</f>
        <v>0</v>
      </c>
    </row>
    <row r="707" spans="1:16" x14ac:dyDescent="0.2">
      <c r="A707" s="148" t="s">
        <v>236</v>
      </c>
      <c r="B707" s="5">
        <v>61</v>
      </c>
      <c r="C707" s="5">
        <v>10.5</v>
      </c>
      <c r="D707" s="5">
        <v>6</v>
      </c>
      <c r="E707" s="5" t="s">
        <v>523</v>
      </c>
      <c r="F707" s="5" t="s">
        <v>563</v>
      </c>
      <c r="G707" s="5">
        <v>16</v>
      </c>
      <c r="H707" s="5" t="s">
        <v>1815</v>
      </c>
      <c r="I707" s="148" t="s">
        <v>215</v>
      </c>
      <c r="J707" s="5" t="s">
        <v>1816</v>
      </c>
      <c r="K707" s="5" t="s">
        <v>590</v>
      </c>
      <c r="M707" s="5" t="str">
        <f t="shared" ca="1" si="22"/>
        <v>II</v>
      </c>
      <c r="N707" s="5">
        <f ca="1">LOOKUP(99^99,--(0&amp;MID(C707,MIN(FIND({0,1,2,3,4,5,6,7,8,9},C707&amp;1234567890)),ROW(INDIRECT("1:"&amp;LEN(C707)+1)))))</f>
        <v>10.5</v>
      </c>
      <c r="O707" s="5">
        <f t="shared" ca="1" si="23"/>
        <v>16</v>
      </c>
      <c r="P707" s="5">
        <f ca="1">LOOKUP(99^99,--(0&amp;MID(G707,MIN(FIND({0,1,2,3,4,5,6,7,8,9},G707&amp;1234567890)),ROW(INDIRECT("1:"&amp;LEN(G707)+1)))))</f>
        <v>16</v>
      </c>
    </row>
    <row r="708" spans="1:16" x14ac:dyDescent="0.2">
      <c r="A708" s="148" t="s">
        <v>266</v>
      </c>
      <c r="B708" s="5">
        <v>61</v>
      </c>
      <c r="C708" s="5">
        <v>6.1</v>
      </c>
      <c r="D708" s="5">
        <v>6</v>
      </c>
      <c r="E708" s="5" t="s">
        <v>523</v>
      </c>
      <c r="F708" s="5" t="s">
        <v>533</v>
      </c>
      <c r="G708" s="5">
        <v>0.09</v>
      </c>
      <c r="H708" s="5" t="s">
        <v>641</v>
      </c>
      <c r="I708" s="148" t="s">
        <v>262</v>
      </c>
      <c r="J708" s="5" t="s">
        <v>1817</v>
      </c>
      <c r="K708" s="5" t="s">
        <v>626</v>
      </c>
      <c r="M708" s="5" t="str">
        <f t="shared" ca="1" si="22"/>
        <v>I</v>
      </c>
      <c r="N708" s="5">
        <f ca="1">LOOKUP(99^99,--(0&amp;MID(C708,MIN(FIND({0,1,2,3,4,5,6,7,8,9},C708&amp;1234567890)),ROW(INDIRECT("1:"&amp;LEN(C708)+1)))))</f>
        <v>6.1</v>
      </c>
      <c r="O708" s="5">
        <f t="shared" ca="1" si="23"/>
        <v>0.09</v>
      </c>
      <c r="P708" s="5">
        <f ca="1">LOOKUP(99^99,--(0&amp;MID(G708,MIN(FIND({0,1,2,3,4,5,6,7,8,9},G708&amp;1234567890)),ROW(INDIRECT("1:"&amp;LEN(G708)+1)))))</f>
        <v>0.09</v>
      </c>
    </row>
    <row r="709" spans="1:16" x14ac:dyDescent="0.2">
      <c r="A709" s="148" t="s">
        <v>193</v>
      </c>
      <c r="B709" s="5">
        <v>61</v>
      </c>
      <c r="C709" s="5">
        <v>3.1</v>
      </c>
      <c r="D709" s="5">
        <v>6</v>
      </c>
      <c r="E709" s="5" t="s">
        <v>523</v>
      </c>
      <c r="F709" s="5" t="s">
        <v>539</v>
      </c>
      <c r="G709" s="5" t="s">
        <v>546</v>
      </c>
      <c r="H709" s="5" t="s">
        <v>1818</v>
      </c>
      <c r="I709" s="148" t="s">
        <v>247</v>
      </c>
      <c r="J709" s="5" t="s">
        <v>1819</v>
      </c>
      <c r="K709" s="5" t="s">
        <v>653</v>
      </c>
      <c r="M709" s="5" t="str">
        <f t="shared" ca="1" si="22"/>
        <v>I</v>
      </c>
      <c r="N709" s="5">
        <f ca="1">LOOKUP(99^99,--(0&amp;MID(C709,MIN(FIND({0,1,2,3,4,5,6,7,8,9},C709&amp;1234567890)),ROW(INDIRECT("1:"&amp;LEN(C709)+1)))))</f>
        <v>3.1</v>
      </c>
      <c r="O709" s="5">
        <f t="shared" ca="1" si="23"/>
        <v>0</v>
      </c>
      <c r="P709" s="5">
        <f ca="1">LOOKUP(99^99,--(0&amp;MID(G709,MIN(FIND({0,1,2,3,4,5,6,7,8,9},G709&amp;1234567890)),ROW(INDIRECT("1:"&amp;LEN(G709)+1)))))</f>
        <v>0</v>
      </c>
    </row>
    <row r="710" spans="1:16" x14ac:dyDescent="0.2">
      <c r="A710" s="148" t="s">
        <v>231</v>
      </c>
      <c r="B710" s="5">
        <v>61</v>
      </c>
      <c r="C710" s="5">
        <v>24</v>
      </c>
      <c r="D710" s="5">
        <v>8</v>
      </c>
      <c r="E710" s="5" t="s">
        <v>1820</v>
      </c>
      <c r="F710" s="5" t="s">
        <v>561</v>
      </c>
      <c r="G710" s="5">
        <v>4.0999999999999996</v>
      </c>
      <c r="H710" s="5" t="s">
        <v>1821</v>
      </c>
      <c r="I710" s="148" t="s">
        <v>218</v>
      </c>
      <c r="J710" s="5" t="s">
        <v>1822</v>
      </c>
      <c r="K710" s="5" t="s">
        <v>569</v>
      </c>
      <c r="M710" s="5" t="str">
        <f t="shared" si="22"/>
        <v>IV</v>
      </c>
      <c r="N710" s="5">
        <f ca="1">LOOKUP(99^99,--(0&amp;MID(C710,MIN(FIND({0,1,2,3,4,5,6,7,8,9},C710&amp;1234567890)),ROW(INDIRECT("1:"&amp;LEN(C710)+1)))))</f>
        <v>24</v>
      </c>
      <c r="O710" s="5">
        <f t="shared" ca="1" si="23"/>
        <v>4.0999999999999996</v>
      </c>
      <c r="P710" s="5">
        <f ca="1">LOOKUP(99^99,--(0&amp;MID(G710,MIN(FIND({0,1,2,3,4,5,6,7,8,9},G710&amp;1234567890)),ROW(INDIRECT("1:"&amp;LEN(G710)+1)))))</f>
        <v>4.0999999999999996</v>
      </c>
    </row>
    <row r="711" spans="1:16" x14ac:dyDescent="0.2">
      <c r="A711" s="148" t="s">
        <v>265</v>
      </c>
      <c r="B711" s="5">
        <v>61</v>
      </c>
      <c r="C711" s="5">
        <v>18.899999999999999</v>
      </c>
      <c r="D711" s="5" t="s">
        <v>723</v>
      </c>
      <c r="E711" s="5" t="s">
        <v>523</v>
      </c>
      <c r="F711" s="5" t="s">
        <v>533</v>
      </c>
      <c r="G711" s="5">
        <v>0.8</v>
      </c>
      <c r="H711" s="5" t="s">
        <v>1823</v>
      </c>
      <c r="I711" s="148" t="s">
        <v>248</v>
      </c>
      <c r="J711" s="5" t="s">
        <v>1824</v>
      </c>
      <c r="K711" s="5" t="s">
        <v>542</v>
      </c>
      <c r="M711" s="5" t="str">
        <f t="shared" ca="1" si="22"/>
        <v>II</v>
      </c>
      <c r="N711" s="5">
        <f ca="1">LOOKUP(99^99,--(0&amp;MID(C711,MIN(FIND({0,1,2,3,4,5,6,7,8,9},C711&amp;1234567890)),ROW(INDIRECT("1:"&amp;LEN(C711)+1)))))</f>
        <v>18.899999999999999</v>
      </c>
      <c r="O711" s="5">
        <f t="shared" ca="1" si="23"/>
        <v>0.8</v>
      </c>
      <c r="P711" s="5">
        <f ca="1">LOOKUP(99^99,--(0&amp;MID(G711,MIN(FIND({0,1,2,3,4,5,6,7,8,9},G711&amp;1234567890)),ROW(INDIRECT("1:"&amp;LEN(G711)+1)))))</f>
        <v>0.8</v>
      </c>
    </row>
    <row r="712" spans="1:16" x14ac:dyDescent="0.2">
      <c r="A712" s="148" t="s">
        <v>211</v>
      </c>
      <c r="B712" s="5">
        <v>61</v>
      </c>
      <c r="C712" s="5">
        <v>16.2</v>
      </c>
      <c r="D712" s="5">
        <v>7</v>
      </c>
      <c r="E712" s="5" t="s">
        <v>581</v>
      </c>
      <c r="F712" s="5" t="s">
        <v>1825</v>
      </c>
      <c r="G712" s="5">
        <v>14</v>
      </c>
      <c r="H712" s="5" t="s">
        <v>1826</v>
      </c>
      <c r="I712" s="148" t="s">
        <v>262</v>
      </c>
      <c r="J712" s="5" t="s">
        <v>1827</v>
      </c>
      <c r="K712" s="5" t="s">
        <v>628</v>
      </c>
      <c r="M712" s="5" t="str">
        <f t="shared" si="22"/>
        <v>II</v>
      </c>
      <c r="N712" s="5">
        <f ca="1">LOOKUP(99^99,--(0&amp;MID(C712,MIN(FIND({0,1,2,3,4,5,6,7,8,9},C712&amp;1234567890)),ROW(INDIRECT("1:"&amp;LEN(C712)+1)))))</f>
        <v>16.2</v>
      </c>
      <c r="O712" s="5">
        <f t="shared" ca="1" si="23"/>
        <v>14</v>
      </c>
      <c r="P712" s="5">
        <f ca="1">LOOKUP(99^99,--(0&amp;MID(G712,MIN(FIND({0,1,2,3,4,5,6,7,8,9},G712&amp;1234567890)),ROW(INDIRECT("1:"&amp;LEN(G712)+1)))))</f>
        <v>14</v>
      </c>
    </row>
    <row r="713" spans="1:16" x14ac:dyDescent="0.2">
      <c r="A713" s="148" t="s">
        <v>249</v>
      </c>
      <c r="B713" s="5">
        <v>61</v>
      </c>
      <c r="C713" s="5">
        <v>4.2</v>
      </c>
      <c r="D713" s="5">
        <v>6</v>
      </c>
      <c r="E713" s="5" t="s">
        <v>523</v>
      </c>
      <c r="F713" s="5" t="s">
        <v>603</v>
      </c>
      <c r="G713" s="5">
        <v>1.1000000000000001</v>
      </c>
      <c r="H713" s="5" t="s">
        <v>582</v>
      </c>
      <c r="I713" s="148" t="s">
        <v>262</v>
      </c>
      <c r="J713" s="5" t="s">
        <v>1828</v>
      </c>
      <c r="K713" s="5" t="s">
        <v>594</v>
      </c>
      <c r="M713" s="5" t="str">
        <f t="shared" ca="1" si="22"/>
        <v>I</v>
      </c>
      <c r="N713" s="5">
        <f ca="1">LOOKUP(99^99,--(0&amp;MID(C713,MIN(FIND({0,1,2,3,4,5,6,7,8,9},C713&amp;1234567890)),ROW(INDIRECT("1:"&amp;LEN(C713)+1)))))</f>
        <v>4.2</v>
      </c>
      <c r="O713" s="5">
        <f t="shared" ca="1" si="23"/>
        <v>1.1000000000000001</v>
      </c>
      <c r="P713" s="5">
        <f ca="1">LOOKUP(99^99,--(0&amp;MID(G713,MIN(FIND({0,1,2,3,4,5,6,7,8,9},G713&amp;1234567890)),ROW(INDIRECT("1:"&amp;LEN(G713)+1)))))</f>
        <v>1.1000000000000001</v>
      </c>
    </row>
    <row r="714" spans="1:16" x14ac:dyDescent="0.2">
      <c r="A714" s="148" t="s">
        <v>280</v>
      </c>
      <c r="B714" s="5">
        <v>61</v>
      </c>
      <c r="C714" s="5">
        <v>4.2</v>
      </c>
      <c r="D714" s="5">
        <v>6</v>
      </c>
      <c r="E714" s="5" t="s">
        <v>523</v>
      </c>
      <c r="F714" s="5" t="s">
        <v>533</v>
      </c>
      <c r="G714" s="5" t="s">
        <v>546</v>
      </c>
      <c r="H714" s="5" t="s">
        <v>1245</v>
      </c>
      <c r="I714" s="148" t="s">
        <v>317</v>
      </c>
      <c r="J714" s="5" t="s">
        <v>1829</v>
      </c>
      <c r="K714" s="5" t="s">
        <v>653</v>
      </c>
      <c r="M714" s="5" t="str">
        <f t="shared" ca="1" si="22"/>
        <v>I</v>
      </c>
      <c r="N714" s="5">
        <f ca="1">LOOKUP(99^99,--(0&amp;MID(C714,MIN(FIND({0,1,2,3,4,5,6,7,8,9},C714&amp;1234567890)),ROW(INDIRECT("1:"&amp;LEN(C714)+1)))))</f>
        <v>4.2</v>
      </c>
      <c r="O714" s="5">
        <f t="shared" ca="1" si="23"/>
        <v>0</v>
      </c>
      <c r="P714" s="5">
        <f ca="1">LOOKUP(99^99,--(0&amp;MID(G714,MIN(FIND({0,1,2,3,4,5,6,7,8,9},G714&amp;1234567890)),ROW(INDIRECT("1:"&amp;LEN(G714)+1)))))</f>
        <v>0</v>
      </c>
    </row>
    <row r="715" spans="1:16" x14ac:dyDescent="0.2">
      <c r="A715" s="148" t="s">
        <v>302</v>
      </c>
      <c r="B715" s="5">
        <v>61</v>
      </c>
      <c r="C715" s="5">
        <v>47</v>
      </c>
      <c r="D715" s="5">
        <v>8</v>
      </c>
      <c r="E715" s="5" t="s">
        <v>660</v>
      </c>
      <c r="F715" s="5" t="s">
        <v>719</v>
      </c>
      <c r="G715" s="5">
        <v>0.1</v>
      </c>
      <c r="H715" s="5" t="s">
        <v>661</v>
      </c>
      <c r="I715" s="148" t="s">
        <v>178</v>
      </c>
      <c r="J715" s="5" t="s">
        <v>1830</v>
      </c>
      <c r="K715" s="5" t="s">
        <v>626</v>
      </c>
      <c r="M715" s="5" t="str">
        <f t="shared" si="22"/>
        <v>III</v>
      </c>
      <c r="N715" s="5">
        <f ca="1">LOOKUP(99^99,--(0&amp;MID(C715,MIN(FIND({0,1,2,3,4,5,6,7,8,9},C715&amp;1234567890)),ROW(INDIRECT("1:"&amp;LEN(C715)+1)))))</f>
        <v>47</v>
      </c>
      <c r="O715" s="5">
        <f t="shared" ca="1" si="23"/>
        <v>0.1</v>
      </c>
      <c r="P715" s="5">
        <f ca="1">LOOKUP(99^99,--(0&amp;MID(G715,MIN(FIND({0,1,2,3,4,5,6,7,8,9},G715&amp;1234567890)),ROW(INDIRECT("1:"&amp;LEN(G715)+1)))))</f>
        <v>0.1</v>
      </c>
    </row>
    <row r="716" spans="1:16" x14ac:dyDescent="0.2">
      <c r="A716" s="148" t="s">
        <v>212</v>
      </c>
      <c r="B716" s="5">
        <v>61</v>
      </c>
      <c r="C716" s="5">
        <v>1.54</v>
      </c>
      <c r="D716" s="5">
        <v>6</v>
      </c>
      <c r="E716" s="5" t="s">
        <v>607</v>
      </c>
      <c r="F716" s="5" t="s">
        <v>563</v>
      </c>
      <c r="G716" s="5">
        <v>1.33</v>
      </c>
      <c r="H716" s="5" t="s">
        <v>522</v>
      </c>
      <c r="I716" s="148" t="s">
        <v>173</v>
      </c>
      <c r="J716" s="5" t="s">
        <v>1831</v>
      </c>
      <c r="K716" s="5" t="s">
        <v>578</v>
      </c>
      <c r="M716" s="5" t="str">
        <f t="shared" ca="1" si="22"/>
        <v>I</v>
      </c>
      <c r="N716" s="5">
        <f ca="1">LOOKUP(99^99,--(0&amp;MID(C716,MIN(FIND({0,1,2,3,4,5,6,7,8,9},C716&amp;1234567890)),ROW(INDIRECT("1:"&amp;LEN(C716)+1)))))</f>
        <v>1.54</v>
      </c>
      <c r="O716" s="5">
        <f t="shared" ca="1" si="23"/>
        <v>1.33</v>
      </c>
      <c r="P716" s="5">
        <f ca="1">LOOKUP(99^99,--(0&amp;MID(G716,MIN(FIND({0,1,2,3,4,5,6,7,8,9},G716&amp;1234567890)),ROW(INDIRECT("1:"&amp;LEN(G716)+1)))))</f>
        <v>1.33</v>
      </c>
    </row>
    <row r="717" spans="1:16" x14ac:dyDescent="0.2">
      <c r="A717" s="148" t="s">
        <v>261</v>
      </c>
      <c r="B717" s="5">
        <v>61</v>
      </c>
      <c r="C717" s="5">
        <v>4.62</v>
      </c>
      <c r="D717" s="5">
        <v>8</v>
      </c>
      <c r="E717" s="5" t="s">
        <v>523</v>
      </c>
      <c r="F717" s="5" t="s">
        <v>539</v>
      </c>
      <c r="G717" s="5" t="s">
        <v>546</v>
      </c>
      <c r="H717" s="5" t="s">
        <v>1832</v>
      </c>
      <c r="I717" s="148" t="s">
        <v>228</v>
      </c>
      <c r="J717" s="5" t="s">
        <v>1833</v>
      </c>
      <c r="K717" s="5" t="s">
        <v>718</v>
      </c>
      <c r="M717" s="5" t="str">
        <f t="shared" ca="1" si="22"/>
        <v>II</v>
      </c>
      <c r="N717" s="5">
        <f ca="1">LOOKUP(99^99,--(0&amp;MID(C717,MIN(FIND({0,1,2,3,4,5,6,7,8,9},C717&amp;1234567890)),ROW(INDIRECT("1:"&amp;LEN(C717)+1)))))</f>
        <v>4.62</v>
      </c>
      <c r="O717" s="5">
        <f t="shared" ca="1" si="23"/>
        <v>0</v>
      </c>
      <c r="P717" s="5">
        <f ca="1">LOOKUP(99^99,--(0&amp;MID(G717,MIN(FIND({0,1,2,3,4,5,6,7,8,9},G717&amp;1234567890)),ROW(INDIRECT("1:"&amp;LEN(G717)+1)))))</f>
        <v>0</v>
      </c>
    </row>
    <row r="718" spans="1:16" x14ac:dyDescent="0.2">
      <c r="A718" s="148" t="s">
        <v>244</v>
      </c>
      <c r="B718" s="5">
        <v>61</v>
      </c>
      <c r="C718" s="5">
        <v>10</v>
      </c>
      <c r="D718" s="5">
        <v>7</v>
      </c>
      <c r="E718" s="5" t="s">
        <v>523</v>
      </c>
      <c r="F718" s="5" t="s">
        <v>1078</v>
      </c>
      <c r="G718" s="5">
        <v>1.29</v>
      </c>
      <c r="H718" s="5" t="s">
        <v>1834</v>
      </c>
      <c r="I718" s="148" t="s">
        <v>248</v>
      </c>
      <c r="J718" s="5" t="s">
        <v>1835</v>
      </c>
      <c r="K718" s="5" t="s">
        <v>584</v>
      </c>
      <c r="M718" s="5" t="str">
        <f t="shared" ca="1" si="22"/>
        <v>II</v>
      </c>
      <c r="N718" s="5">
        <f ca="1">LOOKUP(99^99,--(0&amp;MID(C718,MIN(FIND({0,1,2,3,4,5,6,7,8,9},C718&amp;1234567890)),ROW(INDIRECT("1:"&amp;LEN(C718)+1)))))</f>
        <v>10</v>
      </c>
      <c r="O718" s="5">
        <f t="shared" ca="1" si="23"/>
        <v>1.29</v>
      </c>
      <c r="P718" s="5">
        <f ca="1">LOOKUP(99^99,--(0&amp;MID(G718,MIN(FIND({0,1,2,3,4,5,6,7,8,9},G718&amp;1234567890)),ROW(INDIRECT("1:"&amp;LEN(G718)+1)))))</f>
        <v>1.29</v>
      </c>
    </row>
    <row r="719" spans="1:16" x14ac:dyDescent="0.2">
      <c r="A719" s="148" t="s">
        <v>282</v>
      </c>
      <c r="B719" s="5">
        <v>61</v>
      </c>
      <c r="C719" s="5">
        <v>1.4</v>
      </c>
      <c r="D719" s="5">
        <v>6</v>
      </c>
      <c r="E719" s="5" t="s">
        <v>581</v>
      </c>
      <c r="F719" s="5" t="s">
        <v>810</v>
      </c>
      <c r="G719" s="5">
        <v>3.4</v>
      </c>
      <c r="H719" s="5" t="s">
        <v>1836</v>
      </c>
      <c r="I719" s="148" t="s">
        <v>228</v>
      </c>
      <c r="J719" s="5" t="s">
        <v>1837</v>
      </c>
      <c r="K719" s="5" t="s">
        <v>578</v>
      </c>
      <c r="M719" s="5" t="str">
        <f t="shared" si="22"/>
        <v>II</v>
      </c>
      <c r="N719" s="5">
        <f ca="1">LOOKUP(99^99,--(0&amp;MID(C719,MIN(FIND({0,1,2,3,4,5,6,7,8,9},C719&amp;1234567890)),ROW(INDIRECT("1:"&amp;LEN(C719)+1)))))</f>
        <v>1.4</v>
      </c>
      <c r="O719" s="5">
        <f t="shared" ca="1" si="23"/>
        <v>3.4</v>
      </c>
      <c r="P719" s="5">
        <f ca="1">LOOKUP(99^99,--(0&amp;MID(G719,MIN(FIND({0,1,2,3,4,5,6,7,8,9},G719&amp;1234567890)),ROW(INDIRECT("1:"&amp;LEN(G719)+1)))))</f>
        <v>3.4</v>
      </c>
    </row>
    <row r="720" spans="1:16" x14ac:dyDescent="0.2">
      <c r="A720" s="148" t="s">
        <v>259</v>
      </c>
      <c r="B720" s="5">
        <v>61</v>
      </c>
      <c r="C720" s="5">
        <v>3.43</v>
      </c>
      <c r="D720" s="5">
        <v>6</v>
      </c>
      <c r="E720" s="5" t="s">
        <v>686</v>
      </c>
      <c r="F720" s="5" t="s">
        <v>888</v>
      </c>
      <c r="G720" s="5">
        <v>0.41</v>
      </c>
      <c r="H720" s="5" t="s">
        <v>1838</v>
      </c>
      <c r="I720" s="148" t="s">
        <v>317</v>
      </c>
      <c r="J720" s="5" t="s">
        <v>1839</v>
      </c>
      <c r="K720" s="5" t="s">
        <v>626</v>
      </c>
      <c r="M720" s="5" t="str">
        <f t="shared" si="22"/>
        <v>II</v>
      </c>
      <c r="N720" s="5">
        <f ca="1">LOOKUP(99^99,--(0&amp;MID(C720,MIN(FIND({0,1,2,3,4,5,6,7,8,9},C720&amp;1234567890)),ROW(INDIRECT("1:"&amp;LEN(C720)+1)))))</f>
        <v>3.43</v>
      </c>
      <c r="O720" s="5">
        <f t="shared" ca="1" si="23"/>
        <v>0.41</v>
      </c>
      <c r="P720" s="5">
        <f ca="1">LOOKUP(99^99,--(0&amp;MID(G720,MIN(FIND({0,1,2,3,4,5,6,7,8,9},G720&amp;1234567890)),ROW(INDIRECT("1:"&amp;LEN(G720)+1)))))</f>
        <v>0.41</v>
      </c>
    </row>
    <row r="721" spans="1:16" x14ac:dyDescent="0.2">
      <c r="A721" s="148" t="s">
        <v>228</v>
      </c>
      <c r="B721" s="5">
        <v>61</v>
      </c>
      <c r="C721" s="5">
        <v>5.9</v>
      </c>
      <c r="D721" s="5">
        <v>6</v>
      </c>
      <c r="E721" s="5" t="s">
        <v>523</v>
      </c>
      <c r="F721" s="5" t="s">
        <v>646</v>
      </c>
      <c r="G721" s="5" t="s">
        <v>522</v>
      </c>
      <c r="H721" s="5" t="s">
        <v>582</v>
      </c>
      <c r="I721" s="148" t="s">
        <v>173</v>
      </c>
      <c r="J721" s="5" t="s">
        <v>1840</v>
      </c>
      <c r="K721" s="5" t="s">
        <v>714</v>
      </c>
      <c r="M721" s="5" t="str">
        <f t="shared" ca="1" si="22"/>
        <v>I</v>
      </c>
      <c r="N721" s="5">
        <f ca="1">LOOKUP(99^99,--(0&amp;MID(C721,MIN(FIND({0,1,2,3,4,5,6,7,8,9},C721&amp;1234567890)),ROW(INDIRECT("1:"&amp;LEN(C721)+1)))))</f>
        <v>5.9</v>
      </c>
      <c r="O721" s="5" t="str">
        <f t="shared" si="23"/>
        <v>No data</v>
      </c>
      <c r="P721" s="5">
        <f ca="1">LOOKUP(99^99,--(0&amp;MID(G721,MIN(FIND({0,1,2,3,4,5,6,7,8,9},G721&amp;1234567890)),ROW(INDIRECT("1:"&amp;LEN(G721)+1)))))</f>
        <v>0</v>
      </c>
    </row>
    <row r="722" spans="1:16" x14ac:dyDescent="0.2">
      <c r="A722" s="148" t="s">
        <v>258</v>
      </c>
      <c r="B722" s="5">
        <v>61</v>
      </c>
      <c r="C722" s="5">
        <v>8.8000000000000007</v>
      </c>
      <c r="D722" s="5">
        <v>7</v>
      </c>
      <c r="E722" s="5" t="s">
        <v>523</v>
      </c>
      <c r="F722" s="5" t="s">
        <v>533</v>
      </c>
      <c r="G722" s="5">
        <v>0.8</v>
      </c>
      <c r="H722" s="5" t="s">
        <v>719</v>
      </c>
      <c r="I722" s="148" t="s">
        <v>228</v>
      </c>
      <c r="J722" s="5" t="s">
        <v>1841</v>
      </c>
      <c r="K722" s="5" t="s">
        <v>526</v>
      </c>
      <c r="M722" s="5" t="str">
        <f t="shared" ca="1" si="22"/>
        <v>II</v>
      </c>
      <c r="N722" s="5">
        <f ca="1">LOOKUP(99^99,--(0&amp;MID(C722,MIN(FIND({0,1,2,3,4,5,6,7,8,9},C722&amp;1234567890)),ROW(INDIRECT("1:"&amp;LEN(C722)+1)))))</f>
        <v>8.8000000000000007</v>
      </c>
      <c r="O722" s="5">
        <f t="shared" ca="1" si="23"/>
        <v>0.8</v>
      </c>
      <c r="P722" s="5">
        <f ca="1">LOOKUP(99^99,--(0&amp;MID(G722,MIN(FIND({0,1,2,3,4,5,6,7,8,9},G722&amp;1234567890)),ROW(INDIRECT("1:"&amp;LEN(G722)+1)))))</f>
        <v>0.8</v>
      </c>
    </row>
    <row r="723" spans="1:16" x14ac:dyDescent="0.2">
      <c r="A723" s="148" t="s">
        <v>217</v>
      </c>
      <c r="B723" s="5">
        <v>61</v>
      </c>
      <c r="C723" s="5">
        <v>7.9</v>
      </c>
      <c r="D723" s="5">
        <v>6</v>
      </c>
      <c r="E723" s="5" t="s">
        <v>523</v>
      </c>
      <c r="F723" s="5" t="s">
        <v>705</v>
      </c>
      <c r="G723" s="5">
        <v>7</v>
      </c>
      <c r="H723" s="5" t="s">
        <v>1842</v>
      </c>
      <c r="I723" s="148" t="s">
        <v>202</v>
      </c>
      <c r="J723" s="5" t="s">
        <v>1843</v>
      </c>
      <c r="K723" s="5" t="s">
        <v>628</v>
      </c>
      <c r="M723" s="5" t="str">
        <f t="shared" ca="1" si="22"/>
        <v>I</v>
      </c>
      <c r="N723" s="5">
        <f ca="1">LOOKUP(99^99,--(0&amp;MID(C723,MIN(FIND({0,1,2,3,4,5,6,7,8,9},C723&amp;1234567890)),ROW(INDIRECT("1:"&amp;LEN(C723)+1)))))</f>
        <v>7.9</v>
      </c>
      <c r="O723" s="5">
        <f t="shared" ca="1" si="23"/>
        <v>7</v>
      </c>
      <c r="P723" s="5">
        <f ca="1">LOOKUP(99^99,--(0&amp;MID(G723,MIN(FIND({0,1,2,3,4,5,6,7,8,9},G723&amp;1234567890)),ROW(INDIRECT("1:"&amp;LEN(G723)+1)))))</f>
        <v>7</v>
      </c>
    </row>
    <row r="724" spans="1:16" x14ac:dyDescent="0.2">
      <c r="A724" s="148" t="s">
        <v>230</v>
      </c>
      <c r="B724" s="5">
        <v>61</v>
      </c>
      <c r="C724" s="5">
        <v>4.0999999999999996</v>
      </c>
      <c r="D724" s="5">
        <v>7</v>
      </c>
      <c r="E724" s="5" t="s">
        <v>523</v>
      </c>
      <c r="F724" s="5" t="s">
        <v>539</v>
      </c>
      <c r="G724" s="5">
        <v>0.02</v>
      </c>
      <c r="H724" s="5" t="s">
        <v>1844</v>
      </c>
      <c r="I724" s="148" t="s">
        <v>224</v>
      </c>
      <c r="J724" s="5" t="s">
        <v>1845</v>
      </c>
      <c r="K724" s="5" t="s">
        <v>1011</v>
      </c>
      <c r="M724" s="5" t="str">
        <f t="shared" ca="1" si="22"/>
        <v>II</v>
      </c>
      <c r="N724" s="5">
        <f ca="1">LOOKUP(99^99,--(0&amp;MID(C724,MIN(FIND({0,1,2,3,4,5,6,7,8,9},C724&amp;1234567890)),ROW(INDIRECT("1:"&amp;LEN(C724)+1)))))</f>
        <v>4.0999999999999996</v>
      </c>
      <c r="O724" s="5">
        <f t="shared" ca="1" si="23"/>
        <v>0.02</v>
      </c>
      <c r="P724" s="5">
        <f ca="1">LOOKUP(99^99,--(0&amp;MID(G724,MIN(FIND({0,1,2,3,4,5,6,7,8,9},G724&amp;1234567890)),ROW(INDIRECT("1:"&amp;LEN(G724)+1)))))</f>
        <v>0.02</v>
      </c>
    </row>
    <row r="725" spans="1:16" x14ac:dyDescent="0.2">
      <c r="A725" s="148" t="s">
        <v>216</v>
      </c>
      <c r="B725" s="5">
        <v>61</v>
      </c>
      <c r="C725" s="5">
        <v>4.0999999999999996</v>
      </c>
      <c r="D725" s="5">
        <v>6</v>
      </c>
      <c r="E725" s="5" t="s">
        <v>523</v>
      </c>
      <c r="F725" s="5" t="s">
        <v>603</v>
      </c>
      <c r="G725" s="5">
        <v>4.88</v>
      </c>
      <c r="H725" s="5" t="s">
        <v>1846</v>
      </c>
      <c r="I725" s="148" t="s">
        <v>202</v>
      </c>
      <c r="J725" s="5" t="s">
        <v>1847</v>
      </c>
      <c r="K725" s="5" t="s">
        <v>822</v>
      </c>
      <c r="M725" s="5" t="str">
        <f t="shared" ca="1" si="22"/>
        <v>I</v>
      </c>
      <c r="N725" s="5">
        <f ca="1">LOOKUP(99^99,--(0&amp;MID(C725,MIN(FIND({0,1,2,3,4,5,6,7,8,9},C725&amp;1234567890)),ROW(INDIRECT("1:"&amp;LEN(C725)+1)))))</f>
        <v>4.0999999999999996</v>
      </c>
      <c r="O725" s="5">
        <f t="shared" ca="1" si="23"/>
        <v>4.88</v>
      </c>
      <c r="P725" s="5">
        <f ca="1">LOOKUP(99^99,--(0&amp;MID(G725,MIN(FIND({0,1,2,3,4,5,6,7,8,9},G725&amp;1234567890)),ROW(INDIRECT("1:"&amp;LEN(G725)+1)))))</f>
        <v>4.88</v>
      </c>
    </row>
    <row r="726" spans="1:16" x14ac:dyDescent="0.2">
      <c r="A726" s="148" t="s">
        <v>215</v>
      </c>
      <c r="B726" s="5">
        <v>61</v>
      </c>
      <c r="C726" s="5">
        <v>3.7</v>
      </c>
      <c r="D726" s="5">
        <v>6</v>
      </c>
      <c r="E726" s="5" t="s">
        <v>523</v>
      </c>
      <c r="F726" s="5" t="s">
        <v>563</v>
      </c>
      <c r="G726" s="5">
        <v>3</v>
      </c>
      <c r="H726" s="5" t="s">
        <v>1848</v>
      </c>
      <c r="I726" s="148" t="s">
        <v>248</v>
      </c>
      <c r="J726" s="5" t="s">
        <v>1849</v>
      </c>
      <c r="K726" s="5" t="s">
        <v>634</v>
      </c>
      <c r="M726" s="5" t="str">
        <f t="shared" ca="1" si="22"/>
        <v>I</v>
      </c>
      <c r="N726" s="5">
        <f ca="1">LOOKUP(99^99,--(0&amp;MID(C726,MIN(FIND({0,1,2,3,4,5,6,7,8,9},C726&amp;1234567890)),ROW(INDIRECT("1:"&amp;LEN(C726)+1)))))</f>
        <v>3.7</v>
      </c>
      <c r="O726" s="5">
        <f t="shared" ca="1" si="23"/>
        <v>3</v>
      </c>
      <c r="P726" s="5">
        <f ca="1">LOOKUP(99^99,--(0&amp;MID(G726,MIN(FIND({0,1,2,3,4,5,6,7,8,9},G726&amp;1234567890)),ROW(INDIRECT("1:"&amp;LEN(G726)+1)))))</f>
        <v>3</v>
      </c>
    </row>
    <row r="727" spans="1:16" x14ac:dyDescent="0.2">
      <c r="A727" s="148" t="s">
        <v>254</v>
      </c>
      <c r="B727" s="5">
        <v>61</v>
      </c>
      <c r="C727" s="5">
        <v>3.8</v>
      </c>
      <c r="D727" s="5">
        <v>6</v>
      </c>
      <c r="E727" s="5" t="s">
        <v>523</v>
      </c>
      <c r="F727" s="5" t="s">
        <v>533</v>
      </c>
      <c r="G727" s="5" t="s">
        <v>546</v>
      </c>
      <c r="H727" s="5" t="s">
        <v>1850</v>
      </c>
      <c r="I727" s="148" t="s">
        <v>209</v>
      </c>
      <c r="J727" s="5" t="s">
        <v>1851</v>
      </c>
      <c r="K727" s="5" t="s">
        <v>549</v>
      </c>
      <c r="M727" s="5" t="str">
        <f t="shared" ca="1" si="22"/>
        <v>I</v>
      </c>
      <c r="N727" s="5">
        <f ca="1">LOOKUP(99^99,--(0&amp;MID(C727,MIN(FIND({0,1,2,3,4,5,6,7,8,9},C727&amp;1234567890)),ROW(INDIRECT("1:"&amp;LEN(C727)+1)))))</f>
        <v>3.8</v>
      </c>
      <c r="O727" s="5">
        <f t="shared" ca="1" si="23"/>
        <v>0</v>
      </c>
      <c r="P727" s="5">
        <f ca="1">LOOKUP(99^99,--(0&amp;MID(G727,MIN(FIND({0,1,2,3,4,5,6,7,8,9},G727&amp;1234567890)),ROW(INDIRECT("1:"&amp;LEN(G727)+1)))))</f>
        <v>0</v>
      </c>
    </row>
    <row r="728" spans="1:16" x14ac:dyDescent="0.2">
      <c r="A728" s="148" t="s">
        <v>280</v>
      </c>
      <c r="B728" s="5">
        <v>61</v>
      </c>
      <c r="C728" s="5">
        <v>6.1</v>
      </c>
      <c r="D728" s="5">
        <v>7</v>
      </c>
      <c r="E728" s="5" t="s">
        <v>607</v>
      </c>
      <c r="F728" s="5" t="s">
        <v>533</v>
      </c>
      <c r="G728" s="5" t="s">
        <v>546</v>
      </c>
      <c r="H728" s="5" t="s">
        <v>1852</v>
      </c>
      <c r="I728" s="148" t="s">
        <v>224</v>
      </c>
      <c r="J728" s="5" t="s">
        <v>1853</v>
      </c>
      <c r="K728" s="5" t="s">
        <v>556</v>
      </c>
      <c r="M728" s="5" t="str">
        <f t="shared" ca="1" si="22"/>
        <v>II</v>
      </c>
      <c r="N728" s="5">
        <f ca="1">LOOKUP(99^99,--(0&amp;MID(C728,MIN(FIND({0,1,2,3,4,5,6,7,8,9},C728&amp;1234567890)),ROW(INDIRECT("1:"&amp;LEN(C728)+1)))))</f>
        <v>6.1</v>
      </c>
      <c r="O728" s="5">
        <f t="shared" ca="1" si="23"/>
        <v>0</v>
      </c>
      <c r="P728" s="5">
        <f ca="1">LOOKUP(99^99,--(0&amp;MID(G728,MIN(FIND({0,1,2,3,4,5,6,7,8,9},G728&amp;1234567890)),ROW(INDIRECT("1:"&amp;LEN(G728)+1)))))</f>
        <v>0</v>
      </c>
    </row>
    <row r="729" spans="1:16" x14ac:dyDescent="0.2">
      <c r="A729" s="148" t="s">
        <v>276</v>
      </c>
      <c r="B729" s="5">
        <v>61</v>
      </c>
      <c r="C729" s="5">
        <v>11.2</v>
      </c>
      <c r="D729" s="5">
        <v>9</v>
      </c>
      <c r="E729" s="5" t="s">
        <v>710</v>
      </c>
      <c r="F729" s="5" t="s">
        <v>533</v>
      </c>
      <c r="G729" s="5">
        <v>3.0000000000000001E-3</v>
      </c>
      <c r="H729" s="5" t="s">
        <v>1854</v>
      </c>
      <c r="I729" s="148" t="s">
        <v>247</v>
      </c>
      <c r="J729" s="5" t="s">
        <v>1855</v>
      </c>
      <c r="K729" s="5" t="s">
        <v>744</v>
      </c>
      <c r="M729" s="5" t="str">
        <f t="shared" si="22"/>
        <v>III</v>
      </c>
      <c r="N729" s="5">
        <f ca="1">LOOKUP(99^99,--(0&amp;MID(C729,MIN(FIND({0,1,2,3,4,5,6,7,8,9},C729&amp;1234567890)),ROW(INDIRECT("1:"&amp;LEN(C729)+1)))))</f>
        <v>11.2</v>
      </c>
      <c r="O729" s="5">
        <f t="shared" ca="1" si="23"/>
        <v>3.0000000000000001E-3</v>
      </c>
      <c r="P729" s="5">
        <f ca="1">LOOKUP(99^99,--(0&amp;MID(G729,MIN(FIND({0,1,2,3,4,5,6,7,8,9},G729&amp;1234567890)),ROW(INDIRECT("1:"&amp;LEN(G729)+1)))))</f>
        <v>3.0000000000000001E-3</v>
      </c>
    </row>
    <row r="730" spans="1:16" x14ac:dyDescent="0.2">
      <c r="A730" s="148" t="s">
        <v>174</v>
      </c>
      <c r="B730" s="5">
        <v>61</v>
      </c>
      <c r="C730" s="5">
        <v>4.8</v>
      </c>
      <c r="D730" s="5">
        <v>6</v>
      </c>
      <c r="E730" s="5" t="s">
        <v>523</v>
      </c>
      <c r="F730" s="5" t="s">
        <v>1856</v>
      </c>
      <c r="G730" s="5">
        <v>2.1</v>
      </c>
      <c r="H730" s="5" t="s">
        <v>582</v>
      </c>
      <c r="I730" s="148" t="s">
        <v>209</v>
      </c>
      <c r="J730" s="5" t="s">
        <v>1857</v>
      </c>
      <c r="K730" s="5" t="s">
        <v>544</v>
      </c>
      <c r="M730" s="5" t="str">
        <f t="shared" ca="1" si="22"/>
        <v>I</v>
      </c>
      <c r="N730" s="5">
        <f ca="1">LOOKUP(99^99,--(0&amp;MID(C730,MIN(FIND({0,1,2,3,4,5,6,7,8,9},C730&amp;1234567890)),ROW(INDIRECT("1:"&amp;LEN(C730)+1)))))</f>
        <v>4.8</v>
      </c>
      <c r="O730" s="5">
        <f t="shared" ca="1" si="23"/>
        <v>2.1</v>
      </c>
      <c r="P730" s="5">
        <f ca="1">LOOKUP(99^99,--(0&amp;MID(G730,MIN(FIND({0,1,2,3,4,5,6,7,8,9},G730&amp;1234567890)),ROW(INDIRECT("1:"&amp;LEN(G730)+1)))))</f>
        <v>2.1</v>
      </c>
    </row>
    <row r="731" spans="1:16" x14ac:dyDescent="0.2">
      <c r="A731" s="148" t="s">
        <v>206</v>
      </c>
      <c r="B731" s="5">
        <v>61</v>
      </c>
      <c r="C731" s="5">
        <v>19.8</v>
      </c>
      <c r="D731" s="5">
        <v>6</v>
      </c>
      <c r="E731" s="5" t="s">
        <v>523</v>
      </c>
      <c r="F731" s="5" t="s">
        <v>561</v>
      </c>
      <c r="G731" s="5">
        <v>8.7899999999999991</v>
      </c>
      <c r="H731" s="5" t="s">
        <v>1858</v>
      </c>
      <c r="I731" s="148" t="s">
        <v>224</v>
      </c>
      <c r="J731" s="5" t="s">
        <v>1859</v>
      </c>
      <c r="K731" s="5" t="s">
        <v>1120</v>
      </c>
      <c r="M731" s="5" t="str">
        <f t="shared" ca="1" si="22"/>
        <v>II</v>
      </c>
      <c r="N731" s="5">
        <f ca="1">LOOKUP(99^99,--(0&amp;MID(C731,MIN(FIND({0,1,2,3,4,5,6,7,8,9},C731&amp;1234567890)),ROW(INDIRECT("1:"&amp;LEN(C731)+1)))))</f>
        <v>19.8</v>
      </c>
      <c r="O731" s="5">
        <f t="shared" ca="1" si="23"/>
        <v>8.7899999999999991</v>
      </c>
      <c r="P731" s="5">
        <f ca="1">LOOKUP(99^99,--(0&amp;MID(G731,MIN(FIND({0,1,2,3,4,5,6,7,8,9},G731&amp;1234567890)),ROW(INDIRECT("1:"&amp;LEN(G731)+1)))))</f>
        <v>8.7899999999999991</v>
      </c>
    </row>
    <row r="732" spans="1:16" x14ac:dyDescent="0.2">
      <c r="A732" s="148" t="s">
        <v>176</v>
      </c>
      <c r="B732" s="5">
        <v>61</v>
      </c>
      <c r="C732" s="5">
        <v>48</v>
      </c>
      <c r="D732" s="5" t="s">
        <v>527</v>
      </c>
      <c r="E732" s="5" t="s">
        <v>527</v>
      </c>
      <c r="F732" s="5" t="s">
        <v>719</v>
      </c>
      <c r="G732" s="5">
        <v>0.04</v>
      </c>
      <c r="H732" s="5" t="s">
        <v>1860</v>
      </c>
      <c r="I732" s="148" t="s">
        <v>224</v>
      </c>
      <c r="J732" s="5" t="s">
        <v>1861</v>
      </c>
      <c r="K732" s="5" t="s">
        <v>653</v>
      </c>
      <c r="M732" s="5" t="str">
        <f t="shared" si="22"/>
        <v>Uncat</v>
      </c>
      <c r="N732" s="5">
        <f ca="1">LOOKUP(99^99,--(0&amp;MID(C732,MIN(FIND({0,1,2,3,4,5,6,7,8,9},C732&amp;1234567890)),ROW(INDIRECT("1:"&amp;LEN(C732)+1)))))</f>
        <v>48</v>
      </c>
      <c r="O732" s="5">
        <f t="shared" ca="1" si="23"/>
        <v>0.04</v>
      </c>
      <c r="P732" s="5">
        <f ca="1">LOOKUP(99^99,--(0&amp;MID(G732,MIN(FIND({0,1,2,3,4,5,6,7,8,9},G732&amp;1234567890)),ROW(INDIRECT("1:"&amp;LEN(G732)+1)))))</f>
        <v>0.04</v>
      </c>
    </row>
    <row r="733" spans="1:16" x14ac:dyDescent="0.2">
      <c r="A733" s="148" t="s">
        <v>208</v>
      </c>
      <c r="B733" s="5">
        <v>61</v>
      </c>
      <c r="C733" s="5">
        <v>8.8000000000000007</v>
      </c>
      <c r="D733" s="5">
        <v>8</v>
      </c>
      <c r="E733" s="5" t="s">
        <v>523</v>
      </c>
      <c r="F733" s="5" t="s">
        <v>888</v>
      </c>
      <c r="G733" s="5" t="s">
        <v>522</v>
      </c>
      <c r="H733" s="5" t="s">
        <v>540</v>
      </c>
      <c r="I733" s="148" t="s">
        <v>204</v>
      </c>
      <c r="J733" s="5" t="s">
        <v>1862</v>
      </c>
      <c r="K733" s="5" t="s">
        <v>526</v>
      </c>
      <c r="M733" s="5" t="str">
        <f t="shared" ca="1" si="22"/>
        <v>II</v>
      </c>
      <c r="N733" s="5">
        <f ca="1">LOOKUP(99^99,--(0&amp;MID(C733,MIN(FIND({0,1,2,3,4,5,6,7,8,9},C733&amp;1234567890)),ROW(INDIRECT("1:"&amp;LEN(C733)+1)))))</f>
        <v>8.8000000000000007</v>
      </c>
      <c r="O733" s="5" t="str">
        <f t="shared" si="23"/>
        <v>No data</v>
      </c>
      <c r="P733" s="5">
        <f ca="1">LOOKUP(99^99,--(0&amp;MID(G733,MIN(FIND({0,1,2,3,4,5,6,7,8,9},G733&amp;1234567890)),ROW(INDIRECT("1:"&amp;LEN(G733)+1)))))</f>
        <v>0</v>
      </c>
    </row>
    <row r="734" spans="1:16" x14ac:dyDescent="0.2">
      <c r="A734" s="148" t="s">
        <v>174</v>
      </c>
      <c r="B734" s="5">
        <v>62</v>
      </c>
      <c r="C734" s="5">
        <v>20.3</v>
      </c>
      <c r="D734" s="5">
        <v>7</v>
      </c>
      <c r="E734" s="5" t="s">
        <v>523</v>
      </c>
      <c r="F734" s="5" t="s">
        <v>539</v>
      </c>
      <c r="G734" s="5">
        <v>0.14000000000000001</v>
      </c>
      <c r="H734" s="5" t="s">
        <v>1863</v>
      </c>
      <c r="I734" s="148" t="s">
        <v>224</v>
      </c>
      <c r="J734" s="5" t="s">
        <v>1864</v>
      </c>
      <c r="K734" s="5" t="s">
        <v>1522</v>
      </c>
      <c r="M734" s="5" t="str">
        <f t="shared" ca="1" si="22"/>
        <v>II</v>
      </c>
      <c r="N734" s="5">
        <f ca="1">LOOKUP(99^99,--(0&amp;MID(C734,MIN(FIND({0,1,2,3,4,5,6,7,8,9},C734&amp;1234567890)),ROW(INDIRECT("1:"&amp;LEN(C734)+1)))))</f>
        <v>20.3</v>
      </c>
      <c r="O734" s="5">
        <f t="shared" ca="1" si="23"/>
        <v>0.14000000000000001</v>
      </c>
      <c r="P734" s="5">
        <f ca="1">LOOKUP(99^99,--(0&amp;MID(G734,MIN(FIND({0,1,2,3,4,5,6,7,8,9},G734&amp;1234567890)),ROW(INDIRECT("1:"&amp;LEN(G734)+1)))))</f>
        <v>0.14000000000000001</v>
      </c>
    </row>
    <row r="735" spans="1:16" x14ac:dyDescent="0.2">
      <c r="A735" s="148" t="s">
        <v>317</v>
      </c>
      <c r="B735" s="5">
        <v>62</v>
      </c>
      <c r="C735" s="5">
        <v>0.92</v>
      </c>
      <c r="D735" s="5" t="s">
        <v>812</v>
      </c>
      <c r="E735" s="5" t="s">
        <v>581</v>
      </c>
      <c r="F735" s="5" t="s">
        <v>603</v>
      </c>
      <c r="G735" s="5">
        <v>1.79</v>
      </c>
      <c r="H735" s="5" t="s">
        <v>554</v>
      </c>
      <c r="I735" s="148" t="s">
        <v>248</v>
      </c>
      <c r="J735" s="5" t="s">
        <v>1865</v>
      </c>
      <c r="K735" s="5" t="s">
        <v>703</v>
      </c>
      <c r="M735" s="5" t="str">
        <f t="shared" si="22"/>
        <v>II</v>
      </c>
      <c r="N735" s="5">
        <f ca="1">LOOKUP(99^99,--(0&amp;MID(C735,MIN(FIND({0,1,2,3,4,5,6,7,8,9},C735&amp;1234567890)),ROW(INDIRECT("1:"&amp;LEN(C735)+1)))))</f>
        <v>0.92</v>
      </c>
      <c r="O735" s="5">
        <f t="shared" ca="1" si="23"/>
        <v>1.79</v>
      </c>
      <c r="P735" s="5">
        <f ca="1">LOOKUP(99^99,--(0&amp;MID(G735,MIN(FIND({0,1,2,3,4,5,6,7,8,9},G735&amp;1234567890)),ROW(INDIRECT("1:"&amp;LEN(G735)+1)))))</f>
        <v>1.79</v>
      </c>
    </row>
    <row r="736" spans="1:16" x14ac:dyDescent="0.2">
      <c r="A736" s="148" t="s">
        <v>188</v>
      </c>
      <c r="B736" s="5">
        <v>62</v>
      </c>
      <c r="C736" s="5">
        <v>8</v>
      </c>
      <c r="D736" s="5">
        <v>6</v>
      </c>
      <c r="E736" s="5" t="s">
        <v>523</v>
      </c>
      <c r="F736" s="5" t="s">
        <v>533</v>
      </c>
      <c r="G736" s="5" t="s">
        <v>546</v>
      </c>
      <c r="H736" s="5" t="s">
        <v>1866</v>
      </c>
      <c r="I736" s="148" t="s">
        <v>178</v>
      </c>
      <c r="J736" s="5" t="s">
        <v>1867</v>
      </c>
      <c r="K736" s="5" t="s">
        <v>1237</v>
      </c>
      <c r="M736" s="5" t="str">
        <f t="shared" ca="1" si="22"/>
        <v>I</v>
      </c>
      <c r="N736" s="5">
        <f ca="1">LOOKUP(99^99,--(0&amp;MID(C736,MIN(FIND({0,1,2,3,4,5,6,7,8,9},C736&amp;1234567890)),ROW(INDIRECT("1:"&amp;LEN(C736)+1)))))</f>
        <v>8</v>
      </c>
      <c r="O736" s="5">
        <f t="shared" ca="1" si="23"/>
        <v>0</v>
      </c>
      <c r="P736" s="5">
        <f ca="1">LOOKUP(99^99,--(0&amp;MID(G736,MIN(FIND({0,1,2,3,4,5,6,7,8,9},G736&amp;1234567890)),ROW(INDIRECT("1:"&amp;LEN(G736)+1)))))</f>
        <v>0</v>
      </c>
    </row>
    <row r="737" spans="1:16" x14ac:dyDescent="0.2">
      <c r="A737" s="148" t="s">
        <v>297</v>
      </c>
      <c r="B737" s="5">
        <v>62</v>
      </c>
      <c r="C737" s="5">
        <v>6.1</v>
      </c>
      <c r="D737" s="5">
        <v>6</v>
      </c>
      <c r="E737" s="5" t="s">
        <v>523</v>
      </c>
      <c r="F737" s="5" t="s">
        <v>1112</v>
      </c>
      <c r="G737" s="5">
        <v>1</v>
      </c>
      <c r="H737" s="5" t="s">
        <v>987</v>
      </c>
      <c r="I737" s="148" t="s">
        <v>247</v>
      </c>
      <c r="J737" s="5" t="s">
        <v>1868</v>
      </c>
      <c r="K737" s="5" t="s">
        <v>628</v>
      </c>
      <c r="M737" s="5" t="str">
        <f t="shared" ca="1" si="22"/>
        <v>I</v>
      </c>
      <c r="N737" s="5">
        <f ca="1">LOOKUP(99^99,--(0&amp;MID(C737,MIN(FIND({0,1,2,3,4,5,6,7,8,9},C737&amp;1234567890)),ROW(INDIRECT("1:"&amp;LEN(C737)+1)))))</f>
        <v>6.1</v>
      </c>
      <c r="O737" s="5">
        <f t="shared" ca="1" si="23"/>
        <v>1</v>
      </c>
      <c r="P737" s="5">
        <f ca="1">LOOKUP(99^99,--(0&amp;MID(G737,MIN(FIND({0,1,2,3,4,5,6,7,8,9},G737&amp;1234567890)),ROW(INDIRECT("1:"&amp;LEN(G737)+1)))))</f>
        <v>1</v>
      </c>
    </row>
    <row r="738" spans="1:16" x14ac:dyDescent="0.2">
      <c r="A738" s="148" t="s">
        <v>236</v>
      </c>
      <c r="B738" s="5">
        <v>62</v>
      </c>
      <c r="C738" s="5">
        <v>1.53</v>
      </c>
      <c r="D738" s="5">
        <v>8</v>
      </c>
      <c r="E738" s="5" t="s">
        <v>710</v>
      </c>
      <c r="F738" s="5" t="s">
        <v>1869</v>
      </c>
      <c r="G738" s="5" t="s">
        <v>546</v>
      </c>
      <c r="H738" s="5" t="s">
        <v>1870</v>
      </c>
      <c r="I738" s="148" t="s">
        <v>224</v>
      </c>
      <c r="J738" s="5" t="s">
        <v>1871</v>
      </c>
      <c r="K738" s="5" t="s">
        <v>526</v>
      </c>
      <c r="M738" s="5" t="str">
        <f t="shared" si="22"/>
        <v>III</v>
      </c>
      <c r="N738" s="5">
        <f ca="1">LOOKUP(99^99,--(0&amp;MID(C738,MIN(FIND({0,1,2,3,4,5,6,7,8,9},C738&amp;1234567890)),ROW(INDIRECT("1:"&amp;LEN(C738)+1)))))</f>
        <v>1.53</v>
      </c>
      <c r="O738" s="5">
        <f t="shared" ca="1" si="23"/>
        <v>0</v>
      </c>
      <c r="P738" s="5">
        <f ca="1">LOOKUP(99^99,--(0&amp;MID(G738,MIN(FIND({0,1,2,3,4,5,6,7,8,9},G738&amp;1234567890)),ROW(INDIRECT("1:"&amp;LEN(G738)+1)))))</f>
        <v>0</v>
      </c>
    </row>
    <row r="739" spans="1:16" x14ac:dyDescent="0.2">
      <c r="A739" s="148" t="s">
        <v>259</v>
      </c>
      <c r="B739" s="5">
        <v>62</v>
      </c>
      <c r="C739" s="5">
        <v>4.2</v>
      </c>
      <c r="D739" s="5">
        <v>7</v>
      </c>
      <c r="E739" s="5" t="s">
        <v>581</v>
      </c>
      <c r="F739" s="5" t="s">
        <v>790</v>
      </c>
      <c r="G739" s="5">
        <v>0.57999999999999996</v>
      </c>
      <c r="H739" s="5" t="s">
        <v>752</v>
      </c>
      <c r="I739" s="148" t="s">
        <v>224</v>
      </c>
      <c r="J739" s="5" t="s">
        <v>1872</v>
      </c>
      <c r="K739" s="5" t="s">
        <v>653</v>
      </c>
      <c r="M739" s="5" t="str">
        <f t="shared" si="22"/>
        <v>II</v>
      </c>
      <c r="N739" s="5">
        <f ca="1">LOOKUP(99^99,--(0&amp;MID(C739,MIN(FIND({0,1,2,3,4,5,6,7,8,9},C739&amp;1234567890)),ROW(INDIRECT("1:"&amp;LEN(C739)+1)))))</f>
        <v>4.2</v>
      </c>
      <c r="O739" s="5">
        <f t="shared" ca="1" si="23"/>
        <v>0.57999999999999996</v>
      </c>
      <c r="P739" s="5">
        <f ca="1">LOOKUP(99^99,--(0&amp;MID(G739,MIN(FIND({0,1,2,3,4,5,6,7,8,9},G739&amp;1234567890)),ROW(INDIRECT("1:"&amp;LEN(G739)+1)))))</f>
        <v>0.57999999999999996</v>
      </c>
    </row>
    <row r="740" spans="1:16" x14ac:dyDescent="0.2">
      <c r="A740" s="148" t="s">
        <v>265</v>
      </c>
      <c r="B740" s="5">
        <v>62</v>
      </c>
      <c r="C740" s="5">
        <v>4.0999999999999996</v>
      </c>
      <c r="D740" s="5">
        <v>7</v>
      </c>
      <c r="E740" s="5" t="s">
        <v>523</v>
      </c>
      <c r="F740" s="5" t="s">
        <v>533</v>
      </c>
      <c r="G740" s="5">
        <v>0.01</v>
      </c>
      <c r="H740" s="5" t="s">
        <v>666</v>
      </c>
      <c r="I740" s="148" t="s">
        <v>224</v>
      </c>
      <c r="J740" s="5" t="s">
        <v>1873</v>
      </c>
      <c r="K740" s="5" t="s">
        <v>817</v>
      </c>
      <c r="M740" s="5" t="str">
        <f t="shared" ca="1" si="22"/>
        <v>II</v>
      </c>
      <c r="N740" s="5">
        <f ca="1">LOOKUP(99^99,--(0&amp;MID(C740,MIN(FIND({0,1,2,3,4,5,6,7,8,9},C740&amp;1234567890)),ROW(INDIRECT("1:"&amp;LEN(C740)+1)))))</f>
        <v>4.0999999999999996</v>
      </c>
      <c r="O740" s="5">
        <f t="shared" ca="1" si="23"/>
        <v>0.01</v>
      </c>
      <c r="P740" s="5">
        <f ca="1">LOOKUP(99^99,--(0&amp;MID(G740,MIN(FIND({0,1,2,3,4,5,6,7,8,9},G740&amp;1234567890)),ROW(INDIRECT("1:"&amp;LEN(G740)+1)))))</f>
        <v>0.01</v>
      </c>
    </row>
    <row r="741" spans="1:16" x14ac:dyDescent="0.2">
      <c r="A741" s="148" t="s">
        <v>244</v>
      </c>
      <c r="B741" s="5">
        <v>62</v>
      </c>
      <c r="C741" s="5">
        <v>299</v>
      </c>
      <c r="D741" s="5" t="s">
        <v>527</v>
      </c>
      <c r="E741" s="5" t="s">
        <v>560</v>
      </c>
      <c r="F741" s="5" t="s">
        <v>561</v>
      </c>
      <c r="G741" s="5">
        <v>4.5</v>
      </c>
      <c r="H741" s="5" t="s">
        <v>1874</v>
      </c>
      <c r="I741" s="148" t="s">
        <v>209</v>
      </c>
      <c r="J741" s="5" t="s">
        <v>1875</v>
      </c>
      <c r="K741" s="5" t="s">
        <v>626</v>
      </c>
      <c r="M741" s="5" t="str">
        <f t="shared" si="22"/>
        <v>IV</v>
      </c>
      <c r="N741" s="5">
        <f ca="1">LOOKUP(99^99,--(0&amp;MID(C741,MIN(FIND({0,1,2,3,4,5,6,7,8,9},C741&amp;1234567890)),ROW(INDIRECT("1:"&amp;LEN(C741)+1)))))</f>
        <v>299</v>
      </c>
      <c r="O741" s="5">
        <f t="shared" ca="1" si="23"/>
        <v>4.5</v>
      </c>
      <c r="P741" s="5">
        <f ca="1">LOOKUP(99^99,--(0&amp;MID(G741,MIN(FIND({0,1,2,3,4,5,6,7,8,9},G741&amp;1234567890)),ROW(INDIRECT("1:"&amp;LEN(G741)+1)))))</f>
        <v>4.5</v>
      </c>
    </row>
    <row r="742" spans="1:16" x14ac:dyDescent="0.2">
      <c r="A742" s="148" t="s">
        <v>183</v>
      </c>
      <c r="B742" s="5">
        <v>62</v>
      </c>
      <c r="C742" s="5">
        <v>6.1</v>
      </c>
      <c r="D742" s="5" t="s">
        <v>723</v>
      </c>
      <c r="E742" s="5" t="s">
        <v>523</v>
      </c>
      <c r="F742" s="5" t="s">
        <v>888</v>
      </c>
      <c r="G742" s="5">
        <v>0.7</v>
      </c>
      <c r="H742" s="5" t="s">
        <v>582</v>
      </c>
      <c r="I742" s="148" t="s">
        <v>218</v>
      </c>
      <c r="J742" s="5" t="s">
        <v>1876</v>
      </c>
      <c r="K742" s="5" t="s">
        <v>637</v>
      </c>
      <c r="M742" s="5" t="str">
        <f t="shared" ca="1" si="22"/>
        <v>II</v>
      </c>
      <c r="N742" s="5">
        <f ca="1">LOOKUP(99^99,--(0&amp;MID(C742,MIN(FIND({0,1,2,3,4,5,6,7,8,9},C742&amp;1234567890)),ROW(INDIRECT("1:"&amp;LEN(C742)+1)))))</f>
        <v>6.1</v>
      </c>
      <c r="O742" s="5">
        <f t="shared" ca="1" si="23"/>
        <v>0.7</v>
      </c>
      <c r="P742" s="5">
        <f ca="1">LOOKUP(99^99,--(0&amp;MID(G742,MIN(FIND({0,1,2,3,4,5,6,7,8,9},G742&amp;1234567890)),ROW(INDIRECT("1:"&amp;LEN(G742)+1)))))</f>
        <v>0.7</v>
      </c>
    </row>
    <row r="743" spans="1:16" x14ac:dyDescent="0.2">
      <c r="A743" s="148" t="s">
        <v>265</v>
      </c>
      <c r="B743" s="5">
        <v>62</v>
      </c>
      <c r="C743" s="5">
        <v>5.0199999999999996</v>
      </c>
      <c r="D743" s="5">
        <v>6</v>
      </c>
      <c r="E743" s="5" t="s">
        <v>523</v>
      </c>
      <c r="F743" s="5" t="s">
        <v>539</v>
      </c>
      <c r="G743" s="5">
        <v>0.1</v>
      </c>
      <c r="H743" s="5" t="s">
        <v>1090</v>
      </c>
      <c r="I743" s="148" t="s">
        <v>173</v>
      </c>
      <c r="J743" s="5" t="s">
        <v>1877</v>
      </c>
      <c r="K743" s="5" t="s">
        <v>678</v>
      </c>
      <c r="M743" s="5" t="str">
        <f t="shared" ca="1" si="22"/>
        <v>I</v>
      </c>
      <c r="N743" s="5">
        <f ca="1">LOOKUP(99^99,--(0&amp;MID(C743,MIN(FIND({0,1,2,3,4,5,6,7,8,9},C743&amp;1234567890)),ROW(INDIRECT("1:"&amp;LEN(C743)+1)))))</f>
        <v>5.0199999999999996</v>
      </c>
      <c r="O743" s="5">
        <f t="shared" ca="1" si="23"/>
        <v>0.1</v>
      </c>
      <c r="P743" s="5">
        <f ca="1">LOOKUP(99^99,--(0&amp;MID(G743,MIN(FIND({0,1,2,3,4,5,6,7,8,9},G743&amp;1234567890)),ROW(INDIRECT("1:"&amp;LEN(G743)+1)))))</f>
        <v>0.1</v>
      </c>
    </row>
    <row r="744" spans="1:16" x14ac:dyDescent="0.2">
      <c r="A744" s="148" t="s">
        <v>187</v>
      </c>
      <c r="B744" s="5">
        <v>62</v>
      </c>
      <c r="C744" s="5">
        <v>5.2</v>
      </c>
      <c r="D744" s="5" t="s">
        <v>723</v>
      </c>
      <c r="E744" s="5" t="s">
        <v>523</v>
      </c>
      <c r="F744" s="5" t="s">
        <v>533</v>
      </c>
      <c r="G744" s="5">
        <v>0.01</v>
      </c>
      <c r="H744" s="5" t="s">
        <v>932</v>
      </c>
      <c r="I744" s="148" t="s">
        <v>248</v>
      </c>
      <c r="J744" s="5" t="s">
        <v>1878</v>
      </c>
      <c r="K744" s="5" t="s">
        <v>928</v>
      </c>
      <c r="M744" s="5" t="str">
        <f t="shared" ca="1" si="22"/>
        <v>II</v>
      </c>
      <c r="N744" s="5">
        <f ca="1">LOOKUP(99^99,--(0&amp;MID(C744,MIN(FIND({0,1,2,3,4,5,6,7,8,9},C744&amp;1234567890)),ROW(INDIRECT("1:"&amp;LEN(C744)+1)))))</f>
        <v>5.2</v>
      </c>
      <c r="O744" s="5">
        <f t="shared" ca="1" si="23"/>
        <v>0.01</v>
      </c>
      <c r="P744" s="5">
        <f ca="1">LOOKUP(99^99,--(0&amp;MID(G744,MIN(FIND({0,1,2,3,4,5,6,7,8,9},G744&amp;1234567890)),ROW(INDIRECT("1:"&amp;LEN(G744)+1)))))</f>
        <v>0.01</v>
      </c>
    </row>
    <row r="745" spans="1:16" x14ac:dyDescent="0.2">
      <c r="A745" s="148" t="s">
        <v>257</v>
      </c>
      <c r="B745" s="5">
        <v>62</v>
      </c>
      <c r="C745" s="5">
        <v>4.7</v>
      </c>
      <c r="D745" s="5">
        <v>6</v>
      </c>
      <c r="E745" s="5" t="s">
        <v>523</v>
      </c>
      <c r="F745" s="5" t="s">
        <v>539</v>
      </c>
      <c r="G745" s="5" t="s">
        <v>546</v>
      </c>
      <c r="H745" s="5" t="s">
        <v>1183</v>
      </c>
      <c r="I745" s="148" t="s">
        <v>178</v>
      </c>
      <c r="J745" s="5" t="s">
        <v>1879</v>
      </c>
      <c r="K745" s="5" t="s">
        <v>526</v>
      </c>
      <c r="M745" s="5" t="str">
        <f t="shared" ca="1" si="22"/>
        <v>I</v>
      </c>
      <c r="N745" s="5">
        <f ca="1">LOOKUP(99^99,--(0&amp;MID(C745,MIN(FIND({0,1,2,3,4,5,6,7,8,9},C745&amp;1234567890)),ROW(INDIRECT("1:"&amp;LEN(C745)+1)))))</f>
        <v>4.7</v>
      </c>
      <c r="O745" s="5">
        <f t="shared" ca="1" si="23"/>
        <v>0</v>
      </c>
      <c r="P745" s="5">
        <f ca="1">LOOKUP(99^99,--(0&amp;MID(G745,MIN(FIND({0,1,2,3,4,5,6,7,8,9},G745&amp;1234567890)),ROW(INDIRECT("1:"&amp;LEN(G745)+1)))))</f>
        <v>0</v>
      </c>
    </row>
    <row r="746" spans="1:16" x14ac:dyDescent="0.2">
      <c r="A746" s="148" t="s">
        <v>308</v>
      </c>
      <c r="B746" s="5">
        <v>62</v>
      </c>
      <c r="C746" s="5">
        <v>7.2</v>
      </c>
      <c r="D746" s="5">
        <v>7</v>
      </c>
      <c r="E746" s="5" t="s">
        <v>527</v>
      </c>
      <c r="F746" s="5" t="s">
        <v>533</v>
      </c>
      <c r="G746" s="5" t="s">
        <v>527</v>
      </c>
      <c r="H746" s="5" t="s">
        <v>616</v>
      </c>
      <c r="I746" s="148" t="s">
        <v>215</v>
      </c>
      <c r="J746" s="5" t="s">
        <v>1880</v>
      </c>
      <c r="K746" s="5" t="s">
        <v>544</v>
      </c>
      <c r="M746" s="5" t="str">
        <f t="shared" si="22"/>
        <v>Uncat</v>
      </c>
      <c r="N746" s="5">
        <f ca="1">LOOKUP(99^99,--(0&amp;MID(C746,MIN(FIND({0,1,2,3,4,5,6,7,8,9},C746&amp;1234567890)),ROW(INDIRECT("1:"&amp;LEN(C746)+1)))))</f>
        <v>7.2</v>
      </c>
      <c r="O746" s="5" t="str">
        <f t="shared" ca="1" si="23"/>
        <v>no data</v>
      </c>
      <c r="P746" s="5">
        <f ca="1">LOOKUP(99^99,--(0&amp;MID(G746,MIN(FIND({0,1,2,3,4,5,6,7,8,9},G746&amp;1234567890)),ROW(INDIRECT("1:"&amp;LEN(G746)+1)))))</f>
        <v>0</v>
      </c>
    </row>
    <row r="747" spans="1:16" x14ac:dyDescent="0.2">
      <c r="A747" s="148" t="s">
        <v>237</v>
      </c>
      <c r="B747" s="5">
        <v>62</v>
      </c>
      <c r="C747" s="5">
        <v>4.3</v>
      </c>
      <c r="D747" s="5">
        <v>6</v>
      </c>
      <c r="E747" s="5" t="s">
        <v>523</v>
      </c>
      <c r="F747" s="5" t="s">
        <v>539</v>
      </c>
      <c r="G747" s="5" t="s">
        <v>546</v>
      </c>
      <c r="H747" s="5" t="s">
        <v>1881</v>
      </c>
      <c r="I747" s="148" t="s">
        <v>262</v>
      </c>
      <c r="J747" s="5" t="s">
        <v>1882</v>
      </c>
      <c r="K747" s="5" t="s">
        <v>531</v>
      </c>
      <c r="M747" s="5" t="str">
        <f t="shared" ca="1" si="22"/>
        <v>I</v>
      </c>
      <c r="N747" s="5">
        <f ca="1">LOOKUP(99^99,--(0&amp;MID(C747,MIN(FIND({0,1,2,3,4,5,6,7,8,9},C747&amp;1234567890)),ROW(INDIRECT("1:"&amp;LEN(C747)+1)))))</f>
        <v>4.3</v>
      </c>
      <c r="O747" s="5">
        <f t="shared" ca="1" si="23"/>
        <v>0</v>
      </c>
      <c r="P747" s="5">
        <f ca="1">LOOKUP(99^99,--(0&amp;MID(G747,MIN(FIND({0,1,2,3,4,5,6,7,8,9},G747&amp;1234567890)),ROW(INDIRECT("1:"&amp;LEN(G747)+1)))))</f>
        <v>0</v>
      </c>
    </row>
    <row r="748" spans="1:16" x14ac:dyDescent="0.2">
      <c r="A748" s="148" t="s">
        <v>183</v>
      </c>
      <c r="B748" s="5">
        <v>62</v>
      </c>
      <c r="C748" s="5">
        <v>3.7</v>
      </c>
      <c r="D748" s="5">
        <v>6</v>
      </c>
      <c r="E748" s="5" t="s">
        <v>523</v>
      </c>
      <c r="F748" s="5" t="s">
        <v>539</v>
      </c>
      <c r="G748" s="5" t="s">
        <v>522</v>
      </c>
      <c r="H748" s="5" t="s">
        <v>540</v>
      </c>
      <c r="I748" s="148" t="s">
        <v>217</v>
      </c>
      <c r="J748" s="5" t="s">
        <v>1883</v>
      </c>
      <c r="K748" s="5" t="s">
        <v>612</v>
      </c>
      <c r="M748" s="5" t="str">
        <f t="shared" ca="1" si="22"/>
        <v>I</v>
      </c>
      <c r="N748" s="5">
        <f ca="1">LOOKUP(99^99,--(0&amp;MID(C748,MIN(FIND({0,1,2,3,4,5,6,7,8,9},C748&amp;1234567890)),ROW(INDIRECT("1:"&amp;LEN(C748)+1)))))</f>
        <v>3.7</v>
      </c>
      <c r="O748" s="5" t="str">
        <f t="shared" si="23"/>
        <v>No data</v>
      </c>
      <c r="P748" s="5">
        <f ca="1">LOOKUP(99^99,--(0&amp;MID(G748,MIN(FIND({0,1,2,3,4,5,6,7,8,9},G748&amp;1234567890)),ROW(INDIRECT("1:"&amp;LEN(G748)+1)))))</f>
        <v>0</v>
      </c>
    </row>
    <row r="749" spans="1:16" x14ac:dyDescent="0.2">
      <c r="A749" s="148" t="s">
        <v>238</v>
      </c>
      <c r="B749" s="5">
        <v>62</v>
      </c>
      <c r="C749" s="5">
        <v>6</v>
      </c>
      <c r="D749" s="5">
        <v>6</v>
      </c>
      <c r="E749" s="5" t="s">
        <v>607</v>
      </c>
      <c r="F749" s="5" t="s">
        <v>533</v>
      </c>
      <c r="G749" s="5" t="s">
        <v>546</v>
      </c>
      <c r="H749" s="5" t="s">
        <v>1884</v>
      </c>
      <c r="I749" s="148" t="s">
        <v>209</v>
      </c>
      <c r="J749" s="5" t="s">
        <v>1885</v>
      </c>
      <c r="K749" s="5" t="s">
        <v>544</v>
      </c>
      <c r="M749" s="5" t="str">
        <f t="shared" ca="1" si="22"/>
        <v>I</v>
      </c>
      <c r="N749" s="5">
        <f ca="1">LOOKUP(99^99,--(0&amp;MID(C749,MIN(FIND({0,1,2,3,4,5,6,7,8,9},C749&amp;1234567890)),ROW(INDIRECT("1:"&amp;LEN(C749)+1)))))</f>
        <v>6</v>
      </c>
      <c r="O749" s="5">
        <f t="shared" ca="1" si="23"/>
        <v>0</v>
      </c>
      <c r="P749" s="5">
        <f ca="1">LOOKUP(99^99,--(0&amp;MID(G749,MIN(FIND({0,1,2,3,4,5,6,7,8,9},G749&amp;1234567890)),ROW(INDIRECT("1:"&amp;LEN(G749)+1)))))</f>
        <v>0</v>
      </c>
    </row>
    <row r="750" spans="1:16" x14ac:dyDescent="0.2">
      <c r="A750" s="148" t="s">
        <v>241</v>
      </c>
      <c r="B750" s="5">
        <v>62</v>
      </c>
      <c r="C750" s="5">
        <v>1.4</v>
      </c>
      <c r="D750" s="5">
        <v>7</v>
      </c>
      <c r="E750" s="5" t="s">
        <v>607</v>
      </c>
      <c r="F750" s="5" t="s">
        <v>533</v>
      </c>
      <c r="G750" s="5" t="s">
        <v>546</v>
      </c>
      <c r="H750" s="5" t="s">
        <v>666</v>
      </c>
      <c r="I750" s="148" t="s">
        <v>317</v>
      </c>
      <c r="J750" s="5" t="s">
        <v>716</v>
      </c>
      <c r="K750" s="5" t="s">
        <v>653</v>
      </c>
      <c r="M750" s="5" t="str">
        <f t="shared" ca="1" si="22"/>
        <v>II</v>
      </c>
      <c r="N750" s="5">
        <f ca="1">LOOKUP(99^99,--(0&amp;MID(C750,MIN(FIND({0,1,2,3,4,5,6,7,8,9},C750&amp;1234567890)),ROW(INDIRECT("1:"&amp;LEN(C750)+1)))))</f>
        <v>1.4</v>
      </c>
      <c r="O750" s="5">
        <f t="shared" ca="1" si="23"/>
        <v>0</v>
      </c>
      <c r="P750" s="5">
        <f ca="1">LOOKUP(99^99,--(0&amp;MID(G750,MIN(FIND({0,1,2,3,4,5,6,7,8,9},G750&amp;1234567890)),ROW(INDIRECT("1:"&amp;LEN(G750)+1)))))</f>
        <v>0</v>
      </c>
    </row>
    <row r="751" spans="1:16" x14ac:dyDescent="0.2">
      <c r="A751" s="148" t="s">
        <v>223</v>
      </c>
      <c r="B751" s="5">
        <v>62</v>
      </c>
      <c r="C751" s="5">
        <v>5.4</v>
      </c>
      <c r="D751" s="5">
        <v>7</v>
      </c>
      <c r="E751" s="5" t="s">
        <v>523</v>
      </c>
      <c r="F751" s="5" t="s">
        <v>1886</v>
      </c>
      <c r="G751" s="5">
        <v>0.18</v>
      </c>
      <c r="H751" s="5" t="s">
        <v>1887</v>
      </c>
      <c r="I751" s="148" t="s">
        <v>224</v>
      </c>
      <c r="J751" s="5" t="s">
        <v>1888</v>
      </c>
      <c r="K751" s="5" t="s">
        <v>653</v>
      </c>
      <c r="M751" s="5" t="str">
        <f t="shared" ca="1" si="22"/>
        <v>II</v>
      </c>
      <c r="N751" s="5">
        <f ca="1">LOOKUP(99^99,--(0&amp;MID(C751,MIN(FIND({0,1,2,3,4,5,6,7,8,9},C751&amp;1234567890)),ROW(INDIRECT("1:"&amp;LEN(C751)+1)))))</f>
        <v>5.4</v>
      </c>
      <c r="O751" s="5">
        <f t="shared" ca="1" si="23"/>
        <v>0.18</v>
      </c>
      <c r="P751" s="5">
        <f ca="1">LOOKUP(99^99,--(0&amp;MID(G751,MIN(FIND({0,1,2,3,4,5,6,7,8,9},G751&amp;1234567890)),ROW(INDIRECT("1:"&amp;LEN(G751)+1)))))</f>
        <v>0.18</v>
      </c>
    </row>
    <row r="752" spans="1:16" x14ac:dyDescent="0.2">
      <c r="A752" s="148" t="s">
        <v>172</v>
      </c>
      <c r="B752" s="5">
        <v>62</v>
      </c>
      <c r="C752" s="5">
        <v>5.9</v>
      </c>
      <c r="D752" s="5">
        <v>9</v>
      </c>
      <c r="E752" s="5" t="s">
        <v>523</v>
      </c>
      <c r="F752" s="5" t="s">
        <v>539</v>
      </c>
      <c r="G752" s="5">
        <v>1.53</v>
      </c>
      <c r="H752" s="5" t="s">
        <v>641</v>
      </c>
      <c r="I752" s="148" t="s">
        <v>317</v>
      </c>
      <c r="J752" s="5" t="s">
        <v>1889</v>
      </c>
      <c r="K752" s="5" t="s">
        <v>566</v>
      </c>
      <c r="M752" s="5" t="str">
        <f t="shared" ca="1" si="22"/>
        <v>II</v>
      </c>
      <c r="N752" s="5">
        <f ca="1">LOOKUP(99^99,--(0&amp;MID(C752,MIN(FIND({0,1,2,3,4,5,6,7,8,9},C752&amp;1234567890)),ROW(INDIRECT("1:"&amp;LEN(C752)+1)))))</f>
        <v>5.9</v>
      </c>
      <c r="O752" s="5">
        <f t="shared" ca="1" si="23"/>
        <v>1.53</v>
      </c>
      <c r="P752" s="5">
        <f ca="1">LOOKUP(99^99,--(0&amp;MID(G752,MIN(FIND({0,1,2,3,4,5,6,7,8,9},G752&amp;1234567890)),ROW(INDIRECT("1:"&amp;LEN(G752)+1)))))</f>
        <v>1.53</v>
      </c>
    </row>
    <row r="753" spans="1:16" x14ac:dyDescent="0.2">
      <c r="A753" s="148" t="s">
        <v>259</v>
      </c>
      <c r="B753" s="5">
        <v>62</v>
      </c>
      <c r="C753" s="5">
        <v>4.34</v>
      </c>
      <c r="D753" s="5">
        <v>7</v>
      </c>
      <c r="E753" s="5" t="s">
        <v>523</v>
      </c>
      <c r="F753" s="5" t="s">
        <v>888</v>
      </c>
      <c r="G753" s="5" t="s">
        <v>546</v>
      </c>
      <c r="H753" s="5" t="s">
        <v>1890</v>
      </c>
      <c r="I753" s="148" t="s">
        <v>224</v>
      </c>
      <c r="J753" s="5" t="s">
        <v>1891</v>
      </c>
      <c r="K753" s="5" t="s">
        <v>544</v>
      </c>
      <c r="M753" s="5" t="str">
        <f t="shared" ca="1" si="22"/>
        <v>II</v>
      </c>
      <c r="N753" s="5">
        <f ca="1">LOOKUP(99^99,--(0&amp;MID(C753,MIN(FIND({0,1,2,3,4,5,6,7,8,9},C753&amp;1234567890)),ROW(INDIRECT("1:"&amp;LEN(C753)+1)))))</f>
        <v>4.34</v>
      </c>
      <c r="O753" s="5">
        <f t="shared" ca="1" si="23"/>
        <v>0</v>
      </c>
      <c r="P753" s="5">
        <f ca="1">LOOKUP(99^99,--(0&amp;MID(G753,MIN(FIND({0,1,2,3,4,5,6,7,8,9},G753&amp;1234567890)),ROW(INDIRECT("1:"&amp;LEN(G753)+1)))))</f>
        <v>0</v>
      </c>
    </row>
    <row r="754" spans="1:16" x14ac:dyDescent="0.2">
      <c r="A754" s="148" t="s">
        <v>188</v>
      </c>
      <c r="B754" s="5">
        <v>62</v>
      </c>
      <c r="C754" s="5">
        <v>3</v>
      </c>
      <c r="D754" s="5">
        <v>6</v>
      </c>
      <c r="E754" s="5" t="s">
        <v>523</v>
      </c>
      <c r="F754" s="5" t="s">
        <v>1078</v>
      </c>
      <c r="G754" s="5" t="s">
        <v>527</v>
      </c>
      <c r="H754" s="5" t="s">
        <v>1892</v>
      </c>
      <c r="I754" s="148" t="s">
        <v>247</v>
      </c>
      <c r="J754" s="5" t="s">
        <v>1893</v>
      </c>
      <c r="K754" s="5" t="s">
        <v>809</v>
      </c>
      <c r="M754" s="5" t="str">
        <f t="shared" ca="1" si="22"/>
        <v>I</v>
      </c>
      <c r="N754" s="5">
        <f ca="1">LOOKUP(99^99,--(0&amp;MID(C754,MIN(FIND({0,1,2,3,4,5,6,7,8,9},C754&amp;1234567890)),ROW(INDIRECT("1:"&amp;LEN(C754)+1)))))</f>
        <v>3</v>
      </c>
      <c r="O754" s="5" t="str">
        <f t="shared" ca="1" si="23"/>
        <v>no data</v>
      </c>
      <c r="P754" s="5">
        <f ca="1">LOOKUP(99^99,--(0&amp;MID(G754,MIN(FIND({0,1,2,3,4,5,6,7,8,9},G754&amp;1234567890)),ROW(INDIRECT("1:"&amp;LEN(G754)+1)))))</f>
        <v>0</v>
      </c>
    </row>
    <row r="755" spans="1:16" x14ac:dyDescent="0.2">
      <c r="A755" s="148" t="s">
        <v>249</v>
      </c>
      <c r="B755" s="5">
        <v>62</v>
      </c>
      <c r="C755" s="5">
        <v>4.5</v>
      </c>
      <c r="D755" s="5">
        <v>6</v>
      </c>
      <c r="E755" s="5" t="s">
        <v>523</v>
      </c>
      <c r="F755" s="5" t="s">
        <v>539</v>
      </c>
      <c r="G755" s="5" t="s">
        <v>546</v>
      </c>
      <c r="H755" s="5" t="s">
        <v>1894</v>
      </c>
      <c r="I755" s="148" t="s">
        <v>178</v>
      </c>
      <c r="J755" s="5" t="s">
        <v>1895</v>
      </c>
      <c r="K755" s="5" t="s">
        <v>612</v>
      </c>
      <c r="M755" s="5" t="str">
        <f t="shared" ca="1" si="22"/>
        <v>I</v>
      </c>
      <c r="N755" s="5">
        <f ca="1">LOOKUP(99^99,--(0&amp;MID(C755,MIN(FIND({0,1,2,3,4,5,6,7,8,9},C755&amp;1234567890)),ROW(INDIRECT("1:"&amp;LEN(C755)+1)))))</f>
        <v>4.5</v>
      </c>
      <c r="O755" s="5">
        <f t="shared" ca="1" si="23"/>
        <v>0</v>
      </c>
      <c r="P755" s="5">
        <f ca="1">LOOKUP(99^99,--(0&amp;MID(G755,MIN(FIND({0,1,2,3,4,5,6,7,8,9},G755&amp;1234567890)),ROW(INDIRECT("1:"&amp;LEN(G755)+1)))))</f>
        <v>0</v>
      </c>
    </row>
    <row r="756" spans="1:16" x14ac:dyDescent="0.2">
      <c r="A756" s="148" t="s">
        <v>318</v>
      </c>
      <c r="B756" s="5">
        <v>62</v>
      </c>
      <c r="C756" s="5">
        <v>5</v>
      </c>
      <c r="D756" s="5">
        <v>8</v>
      </c>
      <c r="E756" s="5" t="s">
        <v>710</v>
      </c>
      <c r="F756" s="5" t="s">
        <v>719</v>
      </c>
      <c r="G756" s="5">
        <v>1.1000000000000001</v>
      </c>
      <c r="H756" s="5" t="s">
        <v>1896</v>
      </c>
      <c r="I756" s="148" t="s">
        <v>209</v>
      </c>
      <c r="J756" s="5" t="s">
        <v>1897</v>
      </c>
      <c r="K756" s="5" t="s">
        <v>569</v>
      </c>
      <c r="M756" s="5" t="str">
        <f t="shared" si="22"/>
        <v>III</v>
      </c>
      <c r="N756" s="5">
        <f ca="1">LOOKUP(99^99,--(0&amp;MID(C756,MIN(FIND({0,1,2,3,4,5,6,7,8,9},C756&amp;1234567890)),ROW(INDIRECT("1:"&amp;LEN(C756)+1)))))</f>
        <v>5</v>
      </c>
      <c r="O756" s="5">
        <f t="shared" ca="1" si="23"/>
        <v>1.1000000000000001</v>
      </c>
      <c r="P756" s="5">
        <f ca="1">LOOKUP(99^99,--(0&amp;MID(G756,MIN(FIND({0,1,2,3,4,5,6,7,8,9},G756&amp;1234567890)),ROW(INDIRECT("1:"&amp;LEN(G756)+1)))))</f>
        <v>1.1000000000000001</v>
      </c>
    </row>
    <row r="757" spans="1:16" x14ac:dyDescent="0.2">
      <c r="A757" s="148" t="s">
        <v>217</v>
      </c>
      <c r="B757" s="5">
        <v>62</v>
      </c>
      <c r="C757" s="5">
        <v>5.07</v>
      </c>
      <c r="D757" s="5">
        <v>6</v>
      </c>
      <c r="E757" s="5" t="s">
        <v>523</v>
      </c>
      <c r="F757" s="5" t="s">
        <v>539</v>
      </c>
      <c r="G757" s="5" t="s">
        <v>522</v>
      </c>
      <c r="H757" s="5" t="s">
        <v>522</v>
      </c>
      <c r="I757" s="148" t="s">
        <v>215</v>
      </c>
      <c r="J757" s="5" t="s">
        <v>1898</v>
      </c>
      <c r="K757" s="5" t="s">
        <v>615</v>
      </c>
      <c r="M757" s="5" t="str">
        <f t="shared" ca="1" si="22"/>
        <v>I</v>
      </c>
      <c r="N757" s="5">
        <f ca="1">LOOKUP(99^99,--(0&amp;MID(C757,MIN(FIND({0,1,2,3,4,5,6,7,8,9},C757&amp;1234567890)),ROW(INDIRECT("1:"&amp;LEN(C757)+1)))))</f>
        <v>5.07</v>
      </c>
      <c r="O757" s="5" t="str">
        <f t="shared" si="23"/>
        <v>No data</v>
      </c>
      <c r="P757" s="5">
        <f ca="1">LOOKUP(99^99,--(0&amp;MID(G757,MIN(FIND({0,1,2,3,4,5,6,7,8,9},G757&amp;1234567890)),ROW(INDIRECT("1:"&amp;LEN(G757)+1)))))</f>
        <v>0</v>
      </c>
    </row>
    <row r="758" spans="1:16" x14ac:dyDescent="0.2">
      <c r="A758" s="148" t="s">
        <v>228</v>
      </c>
      <c r="B758" s="5">
        <v>62</v>
      </c>
      <c r="C758" s="5">
        <v>2</v>
      </c>
      <c r="D758" s="5">
        <v>7</v>
      </c>
      <c r="E758" s="5" t="s">
        <v>607</v>
      </c>
      <c r="F758" s="5" t="s">
        <v>539</v>
      </c>
      <c r="G758" s="5" t="s">
        <v>546</v>
      </c>
      <c r="H758" s="5" t="s">
        <v>618</v>
      </c>
      <c r="I758" s="148" t="s">
        <v>202</v>
      </c>
      <c r="J758" s="5" t="s">
        <v>1899</v>
      </c>
      <c r="K758" s="5" t="s">
        <v>526</v>
      </c>
      <c r="M758" s="5" t="str">
        <f t="shared" ca="1" si="22"/>
        <v>II</v>
      </c>
      <c r="N758" s="5">
        <f ca="1">LOOKUP(99^99,--(0&amp;MID(C758,MIN(FIND({0,1,2,3,4,5,6,7,8,9},C758&amp;1234567890)),ROW(INDIRECT("1:"&amp;LEN(C758)+1)))))</f>
        <v>2</v>
      </c>
      <c r="O758" s="5">
        <f t="shared" ca="1" si="23"/>
        <v>0</v>
      </c>
      <c r="P758" s="5">
        <f ca="1">LOOKUP(99^99,--(0&amp;MID(G758,MIN(FIND({0,1,2,3,4,5,6,7,8,9},G758&amp;1234567890)),ROW(INDIRECT("1:"&amp;LEN(G758)+1)))))</f>
        <v>0</v>
      </c>
    </row>
    <row r="759" spans="1:16" x14ac:dyDescent="0.2">
      <c r="A759" s="148" t="s">
        <v>195</v>
      </c>
      <c r="B759" s="5">
        <v>62</v>
      </c>
      <c r="C759" s="5">
        <v>8.8000000000000007</v>
      </c>
      <c r="D759" s="5">
        <v>7</v>
      </c>
      <c r="E759" s="5" t="s">
        <v>523</v>
      </c>
      <c r="F759" s="5" t="s">
        <v>603</v>
      </c>
      <c r="G759" s="5" t="s">
        <v>522</v>
      </c>
      <c r="H759" s="5" t="s">
        <v>540</v>
      </c>
      <c r="I759" s="148" t="s">
        <v>181</v>
      </c>
      <c r="J759" s="5" t="s">
        <v>1900</v>
      </c>
      <c r="K759" s="5" t="s">
        <v>612</v>
      </c>
      <c r="M759" s="5" t="str">
        <f t="shared" ca="1" si="22"/>
        <v>II</v>
      </c>
      <c r="N759" s="5">
        <f ca="1">LOOKUP(99^99,--(0&amp;MID(C759,MIN(FIND({0,1,2,3,4,5,6,7,8,9},C759&amp;1234567890)),ROW(INDIRECT("1:"&amp;LEN(C759)+1)))))</f>
        <v>8.8000000000000007</v>
      </c>
      <c r="O759" s="5" t="str">
        <f t="shared" si="23"/>
        <v>No data</v>
      </c>
      <c r="P759" s="5">
        <f ca="1">LOOKUP(99^99,--(0&amp;MID(G759,MIN(FIND({0,1,2,3,4,5,6,7,8,9},G759&amp;1234567890)),ROW(INDIRECT("1:"&amp;LEN(G759)+1)))))</f>
        <v>0</v>
      </c>
    </row>
    <row r="760" spans="1:16" x14ac:dyDescent="0.2">
      <c r="A760" s="148" t="s">
        <v>183</v>
      </c>
      <c r="B760" s="5">
        <v>62</v>
      </c>
      <c r="C760" s="5">
        <v>4.5999999999999996</v>
      </c>
      <c r="D760" s="5">
        <v>9</v>
      </c>
      <c r="E760" s="5" t="s">
        <v>523</v>
      </c>
      <c r="F760" s="5" t="s">
        <v>533</v>
      </c>
      <c r="G760" s="5">
        <v>0.08</v>
      </c>
      <c r="H760" s="5" t="s">
        <v>719</v>
      </c>
      <c r="I760" s="148" t="s">
        <v>247</v>
      </c>
      <c r="J760" s="5" t="s">
        <v>1901</v>
      </c>
      <c r="K760" s="5" t="s">
        <v>1005</v>
      </c>
      <c r="M760" s="5" t="str">
        <f t="shared" ca="1" si="22"/>
        <v>II</v>
      </c>
      <c r="N760" s="5">
        <f ca="1">LOOKUP(99^99,--(0&amp;MID(C760,MIN(FIND({0,1,2,3,4,5,6,7,8,9},C760&amp;1234567890)),ROW(INDIRECT("1:"&amp;LEN(C760)+1)))))</f>
        <v>4.5999999999999996</v>
      </c>
      <c r="O760" s="5">
        <f t="shared" ca="1" si="23"/>
        <v>0.08</v>
      </c>
      <c r="P760" s="5">
        <f ca="1">LOOKUP(99^99,--(0&amp;MID(G760,MIN(FIND({0,1,2,3,4,5,6,7,8,9},G760&amp;1234567890)),ROW(INDIRECT("1:"&amp;LEN(G760)+1)))))</f>
        <v>0.08</v>
      </c>
    </row>
    <row r="761" spans="1:16" x14ac:dyDescent="0.2">
      <c r="A761" s="148" t="s">
        <v>177</v>
      </c>
      <c r="B761" s="5">
        <v>62</v>
      </c>
      <c r="C761" s="5">
        <v>5.2</v>
      </c>
      <c r="D761" s="5">
        <v>9</v>
      </c>
      <c r="E761" s="5" t="s">
        <v>523</v>
      </c>
      <c r="F761" s="5" t="s">
        <v>539</v>
      </c>
      <c r="G761" s="5" t="s">
        <v>546</v>
      </c>
      <c r="H761" s="5" t="s">
        <v>1892</v>
      </c>
      <c r="I761" s="148" t="s">
        <v>224</v>
      </c>
      <c r="J761" s="5" t="s">
        <v>1902</v>
      </c>
      <c r="K761" s="5" t="s">
        <v>703</v>
      </c>
      <c r="M761" s="5" t="str">
        <f t="shared" ca="1" si="22"/>
        <v>II</v>
      </c>
      <c r="N761" s="5">
        <f ca="1">LOOKUP(99^99,--(0&amp;MID(C761,MIN(FIND({0,1,2,3,4,5,6,7,8,9},C761&amp;1234567890)),ROW(INDIRECT("1:"&amp;LEN(C761)+1)))))</f>
        <v>5.2</v>
      </c>
      <c r="O761" s="5">
        <f t="shared" ca="1" si="23"/>
        <v>0</v>
      </c>
      <c r="P761" s="5">
        <f ca="1">LOOKUP(99^99,--(0&amp;MID(G761,MIN(FIND({0,1,2,3,4,5,6,7,8,9},G761&amp;1234567890)),ROW(INDIRECT("1:"&amp;LEN(G761)+1)))))</f>
        <v>0</v>
      </c>
    </row>
    <row r="762" spans="1:16" x14ac:dyDescent="0.2">
      <c r="A762" s="148" t="s">
        <v>193</v>
      </c>
      <c r="B762" s="5">
        <v>62</v>
      </c>
      <c r="C762" s="5">
        <v>459</v>
      </c>
      <c r="D762" s="5">
        <v>9</v>
      </c>
      <c r="E762" s="5" t="s">
        <v>710</v>
      </c>
      <c r="F762" s="5" t="s">
        <v>561</v>
      </c>
      <c r="G762" s="5">
        <v>217</v>
      </c>
      <c r="H762" s="5" t="s">
        <v>1903</v>
      </c>
      <c r="I762" s="148" t="s">
        <v>262</v>
      </c>
      <c r="J762" s="5" t="s">
        <v>1904</v>
      </c>
      <c r="K762" s="5" t="s">
        <v>626</v>
      </c>
      <c r="M762" s="5" t="str">
        <f t="shared" si="22"/>
        <v>III</v>
      </c>
      <c r="N762" s="5">
        <f ca="1">LOOKUP(99^99,--(0&amp;MID(C762,MIN(FIND({0,1,2,3,4,5,6,7,8,9},C762&amp;1234567890)),ROW(INDIRECT("1:"&amp;LEN(C762)+1)))))</f>
        <v>459</v>
      </c>
      <c r="O762" s="5">
        <f t="shared" ca="1" si="23"/>
        <v>217</v>
      </c>
      <c r="P762" s="5">
        <f ca="1">LOOKUP(99^99,--(0&amp;MID(G762,MIN(FIND({0,1,2,3,4,5,6,7,8,9},G762&amp;1234567890)),ROW(INDIRECT("1:"&amp;LEN(G762)+1)))))</f>
        <v>217</v>
      </c>
    </row>
    <row r="763" spans="1:16" x14ac:dyDescent="0.2">
      <c r="A763" s="148" t="s">
        <v>175</v>
      </c>
      <c r="B763" s="5">
        <v>62</v>
      </c>
      <c r="C763" s="5">
        <v>4</v>
      </c>
      <c r="D763" s="5">
        <v>6</v>
      </c>
      <c r="E763" s="5" t="s">
        <v>523</v>
      </c>
      <c r="F763" s="5" t="s">
        <v>603</v>
      </c>
      <c r="G763" s="5">
        <v>0.7</v>
      </c>
      <c r="H763" s="5" t="s">
        <v>1905</v>
      </c>
      <c r="I763" s="148" t="s">
        <v>218</v>
      </c>
      <c r="J763" s="5" t="s">
        <v>1906</v>
      </c>
      <c r="K763" s="5" t="s">
        <v>556</v>
      </c>
      <c r="M763" s="5" t="str">
        <f t="shared" ca="1" si="22"/>
        <v>I</v>
      </c>
      <c r="N763" s="5">
        <f ca="1">LOOKUP(99^99,--(0&amp;MID(C763,MIN(FIND({0,1,2,3,4,5,6,7,8,9},C763&amp;1234567890)),ROW(INDIRECT("1:"&amp;LEN(C763)+1)))))</f>
        <v>4</v>
      </c>
      <c r="O763" s="5">
        <f t="shared" ca="1" si="23"/>
        <v>0.7</v>
      </c>
      <c r="P763" s="5">
        <f ca="1">LOOKUP(99^99,--(0&amp;MID(G763,MIN(FIND({0,1,2,3,4,5,6,7,8,9},G763&amp;1234567890)),ROW(INDIRECT("1:"&amp;LEN(G763)+1)))))</f>
        <v>0.7</v>
      </c>
    </row>
    <row r="764" spans="1:16" x14ac:dyDescent="0.2">
      <c r="A764" s="148" t="s">
        <v>287</v>
      </c>
      <c r="B764" s="5">
        <v>62</v>
      </c>
      <c r="C764" s="5">
        <v>4.7</v>
      </c>
      <c r="D764" s="5">
        <v>6</v>
      </c>
      <c r="E764" s="5" t="s">
        <v>523</v>
      </c>
      <c r="F764" s="5" t="s">
        <v>539</v>
      </c>
      <c r="G764" s="5" t="s">
        <v>546</v>
      </c>
      <c r="H764" s="5" t="s">
        <v>752</v>
      </c>
      <c r="I764" s="148" t="s">
        <v>248</v>
      </c>
      <c r="J764" s="5" t="s">
        <v>1907</v>
      </c>
      <c r="K764" s="5" t="s">
        <v>544</v>
      </c>
      <c r="M764" s="5" t="str">
        <f t="shared" ca="1" si="22"/>
        <v>I</v>
      </c>
      <c r="N764" s="5">
        <f ca="1">LOOKUP(99^99,--(0&amp;MID(C764,MIN(FIND({0,1,2,3,4,5,6,7,8,9},C764&amp;1234567890)),ROW(INDIRECT("1:"&amp;LEN(C764)+1)))))</f>
        <v>4.7</v>
      </c>
      <c r="O764" s="5">
        <f t="shared" ca="1" si="23"/>
        <v>0</v>
      </c>
      <c r="P764" s="5">
        <f ca="1">LOOKUP(99^99,--(0&amp;MID(G764,MIN(FIND({0,1,2,3,4,5,6,7,8,9},G764&amp;1234567890)),ROW(INDIRECT("1:"&amp;LEN(G764)+1)))))</f>
        <v>0</v>
      </c>
    </row>
    <row r="765" spans="1:16" x14ac:dyDescent="0.2">
      <c r="A765" s="148" t="s">
        <v>179</v>
      </c>
      <c r="B765" s="5">
        <v>62</v>
      </c>
      <c r="C765" s="5">
        <v>6.7</v>
      </c>
      <c r="D765" s="5">
        <v>6</v>
      </c>
      <c r="E765" s="5" t="s">
        <v>523</v>
      </c>
      <c r="F765" s="5" t="s">
        <v>1751</v>
      </c>
      <c r="G765" s="5">
        <v>0.5</v>
      </c>
      <c r="H765" s="5" t="s">
        <v>1908</v>
      </c>
      <c r="I765" s="148" t="s">
        <v>317</v>
      </c>
      <c r="J765" s="5" t="s">
        <v>1909</v>
      </c>
      <c r="K765" s="5" t="s">
        <v>610</v>
      </c>
      <c r="M765" s="5" t="str">
        <f t="shared" ca="1" si="22"/>
        <v>I</v>
      </c>
      <c r="N765" s="5">
        <f ca="1">LOOKUP(99^99,--(0&amp;MID(C765,MIN(FIND({0,1,2,3,4,5,6,7,8,9},C765&amp;1234567890)),ROW(INDIRECT("1:"&amp;LEN(C765)+1)))))</f>
        <v>6.7</v>
      </c>
      <c r="O765" s="5">
        <f t="shared" ca="1" si="23"/>
        <v>0.5</v>
      </c>
      <c r="P765" s="5">
        <f ca="1">LOOKUP(99^99,--(0&amp;MID(G765,MIN(FIND({0,1,2,3,4,5,6,7,8,9},G765&amp;1234567890)),ROW(INDIRECT("1:"&amp;LEN(G765)+1)))))</f>
        <v>0.5</v>
      </c>
    </row>
    <row r="766" spans="1:16" x14ac:dyDescent="0.2">
      <c r="A766" s="148" t="s">
        <v>263</v>
      </c>
      <c r="B766" s="5">
        <v>62</v>
      </c>
      <c r="C766" s="5">
        <v>3.3</v>
      </c>
      <c r="D766" s="5">
        <v>6</v>
      </c>
      <c r="E766" s="5" t="s">
        <v>523</v>
      </c>
      <c r="F766" s="5" t="s">
        <v>533</v>
      </c>
      <c r="G766" s="5" t="s">
        <v>546</v>
      </c>
      <c r="H766" s="5" t="s">
        <v>654</v>
      </c>
      <c r="I766" s="148" t="s">
        <v>317</v>
      </c>
      <c r="J766" s="5" t="s">
        <v>1910</v>
      </c>
      <c r="K766" s="5" t="s">
        <v>556</v>
      </c>
      <c r="M766" s="5" t="str">
        <f t="shared" ca="1" si="22"/>
        <v>I</v>
      </c>
      <c r="N766" s="5">
        <f ca="1">LOOKUP(99^99,--(0&amp;MID(C766,MIN(FIND({0,1,2,3,4,5,6,7,8,9},C766&amp;1234567890)),ROW(INDIRECT("1:"&amp;LEN(C766)+1)))))</f>
        <v>3.3</v>
      </c>
      <c r="O766" s="5">
        <f t="shared" ca="1" si="23"/>
        <v>0</v>
      </c>
      <c r="P766" s="5">
        <f ca="1">LOOKUP(99^99,--(0&amp;MID(G766,MIN(FIND({0,1,2,3,4,5,6,7,8,9},G766&amp;1234567890)),ROW(INDIRECT("1:"&amp;LEN(G766)+1)))))</f>
        <v>0</v>
      </c>
    </row>
    <row r="767" spans="1:16" x14ac:dyDescent="0.2">
      <c r="A767" s="148" t="s">
        <v>319</v>
      </c>
      <c r="B767" s="5">
        <v>62</v>
      </c>
      <c r="C767" s="5">
        <v>21.5</v>
      </c>
      <c r="D767" s="5">
        <v>6</v>
      </c>
      <c r="E767" s="5" t="s">
        <v>523</v>
      </c>
      <c r="F767" s="5" t="s">
        <v>1911</v>
      </c>
      <c r="G767" s="5">
        <v>0.1</v>
      </c>
      <c r="H767" s="5" t="s">
        <v>1912</v>
      </c>
      <c r="I767" s="148" t="s">
        <v>178</v>
      </c>
      <c r="J767" s="5" t="s">
        <v>1913</v>
      </c>
      <c r="K767" s="5" t="s">
        <v>822</v>
      </c>
      <c r="M767" s="5" t="str">
        <f t="shared" ca="1" si="22"/>
        <v>II</v>
      </c>
      <c r="N767" s="5">
        <f ca="1">LOOKUP(99^99,--(0&amp;MID(C767,MIN(FIND({0,1,2,3,4,5,6,7,8,9},C767&amp;1234567890)),ROW(INDIRECT("1:"&amp;LEN(C767)+1)))))</f>
        <v>21.5</v>
      </c>
      <c r="O767" s="5">
        <f t="shared" ca="1" si="23"/>
        <v>0.1</v>
      </c>
      <c r="P767" s="5">
        <f ca="1">LOOKUP(99^99,--(0&amp;MID(G767,MIN(FIND({0,1,2,3,4,5,6,7,8,9},G767&amp;1234567890)),ROW(INDIRECT("1:"&amp;LEN(G767)+1)))))</f>
        <v>0.1</v>
      </c>
    </row>
    <row r="768" spans="1:16" x14ac:dyDescent="0.2">
      <c r="A768" s="148" t="s">
        <v>277</v>
      </c>
      <c r="B768" s="5">
        <v>62</v>
      </c>
      <c r="C768" s="5">
        <v>6.9</v>
      </c>
      <c r="D768" s="5">
        <v>6</v>
      </c>
      <c r="E768" s="5" t="s">
        <v>523</v>
      </c>
      <c r="F768" s="5" t="s">
        <v>563</v>
      </c>
      <c r="G768" s="5">
        <v>14.2</v>
      </c>
      <c r="H768" s="5" t="s">
        <v>1914</v>
      </c>
      <c r="I768" s="148" t="s">
        <v>228</v>
      </c>
      <c r="J768" s="5" t="s">
        <v>1915</v>
      </c>
      <c r="K768" s="5" t="s">
        <v>794</v>
      </c>
      <c r="M768" s="5" t="str">
        <f t="shared" ca="1" si="22"/>
        <v>I</v>
      </c>
      <c r="N768" s="5">
        <f ca="1">LOOKUP(99^99,--(0&amp;MID(C768,MIN(FIND({0,1,2,3,4,5,6,7,8,9},C768&amp;1234567890)),ROW(INDIRECT("1:"&amp;LEN(C768)+1)))))</f>
        <v>6.9</v>
      </c>
      <c r="O768" s="5">
        <f t="shared" ca="1" si="23"/>
        <v>14.2</v>
      </c>
      <c r="P768" s="5">
        <f ca="1">LOOKUP(99^99,--(0&amp;MID(G768,MIN(FIND({0,1,2,3,4,5,6,7,8,9},G768&amp;1234567890)),ROW(INDIRECT("1:"&amp;LEN(G768)+1)))))</f>
        <v>14.2</v>
      </c>
    </row>
    <row r="769" spans="1:16" x14ac:dyDescent="0.2">
      <c r="A769" s="148" t="s">
        <v>181</v>
      </c>
      <c r="B769" s="5">
        <v>62</v>
      </c>
      <c r="C769" s="5">
        <v>6.1</v>
      </c>
      <c r="D769" s="5">
        <v>6</v>
      </c>
      <c r="E769" s="5" t="s">
        <v>523</v>
      </c>
      <c r="F769" s="5" t="s">
        <v>860</v>
      </c>
      <c r="G769" s="5" t="s">
        <v>522</v>
      </c>
      <c r="H769" s="5" t="s">
        <v>1916</v>
      </c>
      <c r="I769" s="148" t="s">
        <v>247</v>
      </c>
      <c r="J769" s="5" t="s">
        <v>1917</v>
      </c>
      <c r="K769" s="5" t="s">
        <v>544</v>
      </c>
      <c r="M769" s="5" t="str">
        <f t="shared" ca="1" si="22"/>
        <v>I</v>
      </c>
      <c r="N769" s="5">
        <f ca="1">LOOKUP(99^99,--(0&amp;MID(C769,MIN(FIND({0,1,2,3,4,5,6,7,8,9},C769&amp;1234567890)),ROW(INDIRECT("1:"&amp;LEN(C769)+1)))))</f>
        <v>6.1</v>
      </c>
      <c r="O769" s="5" t="str">
        <f t="shared" si="23"/>
        <v>No data</v>
      </c>
      <c r="P769" s="5">
        <f ca="1">LOOKUP(99^99,--(0&amp;MID(G769,MIN(FIND({0,1,2,3,4,5,6,7,8,9},G769&amp;1234567890)),ROW(INDIRECT("1:"&amp;LEN(G769)+1)))))</f>
        <v>0</v>
      </c>
    </row>
    <row r="770" spans="1:16" x14ac:dyDescent="0.2">
      <c r="A770" s="148" t="s">
        <v>203</v>
      </c>
      <c r="B770" s="5">
        <v>62</v>
      </c>
      <c r="C770" s="5">
        <v>4.5999999999999996</v>
      </c>
      <c r="D770" s="5">
        <v>6</v>
      </c>
      <c r="E770" s="5" t="s">
        <v>523</v>
      </c>
      <c r="F770" s="5" t="s">
        <v>646</v>
      </c>
      <c r="G770" s="5">
        <v>0.04</v>
      </c>
      <c r="H770" s="5" t="s">
        <v>1918</v>
      </c>
      <c r="I770" s="148" t="s">
        <v>209</v>
      </c>
      <c r="J770" s="5" t="s">
        <v>1919</v>
      </c>
      <c r="K770" s="5" t="s">
        <v>566</v>
      </c>
      <c r="M770" s="5" t="str">
        <f t="shared" ref="M770:M833" ca="1" si="24">IF(COUNTIF($E770,"*N1*")+COUNTIF($E770,"*M1*")+COUNTIF($E770,"*T4*")&gt;0,"IV",IF(COUNTIF($E770,"*T3*")&gt;0,"III",IF(COUNTIFS($E770,"*T1*",$N770,"&lt;10",$D770,"&lt;=6")+COUNTIFS($E770,"*T2a*",$N770,"&lt;10",$D770,"&lt;=6")&gt;0,"I",IF(COUNTIF($E770,"*T*")&gt;0,"II","Uncat"))))</f>
        <v>I</v>
      </c>
      <c r="N770" s="5">
        <f ca="1">LOOKUP(99^99,--(0&amp;MID(C770,MIN(FIND({0,1,2,3,4,5,6,7,8,9},C770&amp;1234567890)),ROW(INDIRECT("1:"&amp;LEN(C770)+1)))))</f>
        <v>4.5999999999999996</v>
      </c>
      <c r="O770" s="5">
        <f t="shared" ref="O770:O833" ca="1" si="25">IF(COUNTIF(H770,"*RIP*")&gt;0,N770,IF(COUNTIF(G770,"-*")&gt;0,"No data",IF(P770=0,IF(COUNTIF(G770,"undetec*")&gt;0,0,"no data"),P770)))</f>
        <v>0.04</v>
      </c>
      <c r="P770" s="5">
        <f ca="1">LOOKUP(99^99,--(0&amp;MID(G770,MIN(FIND({0,1,2,3,4,5,6,7,8,9},G770&amp;1234567890)),ROW(INDIRECT("1:"&amp;LEN(G770)+1)))))</f>
        <v>0.04</v>
      </c>
    </row>
    <row r="771" spans="1:16" x14ac:dyDescent="0.2">
      <c r="A771" s="148" t="s">
        <v>184</v>
      </c>
      <c r="B771" s="5">
        <v>62</v>
      </c>
      <c r="C771" s="5">
        <v>13.1</v>
      </c>
      <c r="D771" s="5">
        <v>7</v>
      </c>
      <c r="E771" s="5" t="s">
        <v>523</v>
      </c>
      <c r="F771" s="5" t="s">
        <v>533</v>
      </c>
      <c r="G771" s="5" t="s">
        <v>546</v>
      </c>
      <c r="H771" s="5" t="s">
        <v>1920</v>
      </c>
      <c r="I771" s="148" t="s">
        <v>247</v>
      </c>
      <c r="J771" s="5" t="s">
        <v>1921</v>
      </c>
      <c r="K771" s="5" t="s">
        <v>526</v>
      </c>
      <c r="M771" s="5" t="str">
        <f t="shared" ca="1" si="24"/>
        <v>II</v>
      </c>
      <c r="N771" s="5">
        <f ca="1">LOOKUP(99^99,--(0&amp;MID(C771,MIN(FIND({0,1,2,3,4,5,6,7,8,9},C771&amp;1234567890)),ROW(INDIRECT("1:"&amp;LEN(C771)+1)))))</f>
        <v>13.1</v>
      </c>
      <c r="O771" s="5">
        <f t="shared" ca="1" si="25"/>
        <v>0</v>
      </c>
      <c r="P771" s="5">
        <f ca="1">LOOKUP(99^99,--(0&amp;MID(G771,MIN(FIND({0,1,2,3,4,5,6,7,8,9},G771&amp;1234567890)),ROW(INDIRECT("1:"&amp;LEN(G771)+1)))))</f>
        <v>0</v>
      </c>
    </row>
    <row r="772" spans="1:16" x14ac:dyDescent="0.2">
      <c r="A772" s="148" t="s">
        <v>182</v>
      </c>
      <c r="B772" s="5">
        <v>62</v>
      </c>
      <c r="C772" s="5">
        <v>3.28</v>
      </c>
      <c r="D772" s="5">
        <v>7</v>
      </c>
      <c r="E772" s="5" t="s">
        <v>686</v>
      </c>
      <c r="F772" s="5" t="s">
        <v>539</v>
      </c>
      <c r="G772" s="5">
        <v>0.05</v>
      </c>
      <c r="H772" s="5" t="s">
        <v>1922</v>
      </c>
      <c r="I772" s="148" t="s">
        <v>248</v>
      </c>
      <c r="J772" s="5" t="s">
        <v>1923</v>
      </c>
      <c r="K772" s="5" t="s">
        <v>817</v>
      </c>
      <c r="M772" s="5" t="str">
        <f t="shared" si="24"/>
        <v>II</v>
      </c>
      <c r="N772" s="5">
        <f ca="1">LOOKUP(99^99,--(0&amp;MID(C772,MIN(FIND({0,1,2,3,4,5,6,7,8,9},C772&amp;1234567890)),ROW(INDIRECT("1:"&amp;LEN(C772)+1)))))</f>
        <v>3.28</v>
      </c>
      <c r="O772" s="5">
        <f t="shared" ca="1" si="25"/>
        <v>0.05</v>
      </c>
      <c r="P772" s="5">
        <f ca="1">LOOKUP(99^99,--(0&amp;MID(G772,MIN(FIND({0,1,2,3,4,5,6,7,8,9},G772&amp;1234567890)),ROW(INDIRECT("1:"&amp;LEN(G772)+1)))))</f>
        <v>0.05</v>
      </c>
    </row>
    <row r="773" spans="1:16" x14ac:dyDescent="0.2">
      <c r="A773" s="148" t="s">
        <v>291</v>
      </c>
      <c r="B773" s="5">
        <v>62</v>
      </c>
      <c r="C773" s="5">
        <v>15.9</v>
      </c>
      <c r="D773" s="5">
        <v>7</v>
      </c>
      <c r="E773" s="5" t="s">
        <v>686</v>
      </c>
      <c r="F773" s="5" t="s">
        <v>528</v>
      </c>
      <c r="G773" s="5">
        <v>0.79</v>
      </c>
      <c r="H773" s="5" t="s">
        <v>1924</v>
      </c>
      <c r="I773" s="148" t="s">
        <v>224</v>
      </c>
      <c r="J773" s="5" t="s">
        <v>1925</v>
      </c>
      <c r="K773" s="5" t="s">
        <v>853</v>
      </c>
      <c r="M773" s="5" t="str">
        <f t="shared" si="24"/>
        <v>II</v>
      </c>
      <c r="N773" s="5">
        <f ca="1">LOOKUP(99^99,--(0&amp;MID(C773,MIN(FIND({0,1,2,3,4,5,6,7,8,9},C773&amp;1234567890)),ROW(INDIRECT("1:"&amp;LEN(C773)+1)))))</f>
        <v>15.9</v>
      </c>
      <c r="O773" s="5">
        <f t="shared" ca="1" si="25"/>
        <v>0.79</v>
      </c>
      <c r="P773" s="5">
        <f ca="1">LOOKUP(99^99,--(0&amp;MID(G773,MIN(FIND({0,1,2,3,4,5,6,7,8,9},G773&amp;1234567890)),ROW(INDIRECT("1:"&amp;LEN(G773)+1)))))</f>
        <v>0.79</v>
      </c>
    </row>
    <row r="774" spans="1:16" x14ac:dyDescent="0.2">
      <c r="A774" s="148" t="s">
        <v>172</v>
      </c>
      <c r="B774" s="5">
        <v>62</v>
      </c>
      <c r="C774" s="5">
        <v>3.39</v>
      </c>
      <c r="D774" s="5">
        <v>7</v>
      </c>
      <c r="E774" s="5" t="s">
        <v>523</v>
      </c>
      <c r="F774" s="5" t="s">
        <v>1926</v>
      </c>
      <c r="G774" s="5" t="s">
        <v>799</v>
      </c>
      <c r="H774" s="5" t="s">
        <v>1927</v>
      </c>
      <c r="I774" s="148" t="s">
        <v>224</v>
      </c>
      <c r="J774" s="5" t="s">
        <v>1928</v>
      </c>
      <c r="K774" s="5" t="s">
        <v>566</v>
      </c>
      <c r="M774" s="5" t="str">
        <f t="shared" ca="1" si="24"/>
        <v>II</v>
      </c>
      <c r="N774" s="5">
        <f ca="1">LOOKUP(99^99,--(0&amp;MID(C774,MIN(FIND({0,1,2,3,4,5,6,7,8,9},C774&amp;1234567890)),ROW(INDIRECT("1:"&amp;LEN(C774)+1)))))</f>
        <v>3.39</v>
      </c>
      <c r="O774" s="5">
        <f t="shared" ca="1" si="25"/>
        <v>0</v>
      </c>
      <c r="P774" s="5">
        <f ca="1">LOOKUP(99^99,--(0&amp;MID(G774,MIN(FIND({0,1,2,3,4,5,6,7,8,9},G774&amp;1234567890)),ROW(INDIRECT("1:"&amp;LEN(G774)+1)))))</f>
        <v>0</v>
      </c>
    </row>
    <row r="775" spans="1:16" x14ac:dyDescent="0.2">
      <c r="A775" s="148" t="s">
        <v>320</v>
      </c>
      <c r="B775" s="5">
        <v>63</v>
      </c>
      <c r="C775" s="5">
        <v>2080</v>
      </c>
      <c r="D775" s="5">
        <v>8</v>
      </c>
      <c r="E775" s="5" t="s">
        <v>607</v>
      </c>
      <c r="F775" s="5" t="s">
        <v>561</v>
      </c>
      <c r="G775" s="5">
        <v>87.7</v>
      </c>
      <c r="H775" s="5" t="s">
        <v>1929</v>
      </c>
      <c r="I775" s="148" t="s">
        <v>202</v>
      </c>
      <c r="J775" s="5" t="s">
        <v>1930</v>
      </c>
      <c r="K775" s="5" t="s">
        <v>615</v>
      </c>
      <c r="M775" s="5" t="str">
        <f t="shared" ca="1" si="24"/>
        <v>II</v>
      </c>
      <c r="N775" s="5">
        <f ca="1">LOOKUP(99^99,--(0&amp;MID(C775,MIN(FIND({0,1,2,3,4,5,6,7,8,9},C775&amp;1234567890)),ROW(INDIRECT("1:"&amp;LEN(C775)+1)))))</f>
        <v>2080</v>
      </c>
      <c r="O775" s="5">
        <f t="shared" ca="1" si="25"/>
        <v>87.7</v>
      </c>
      <c r="P775" s="5">
        <f ca="1">LOOKUP(99^99,--(0&amp;MID(G775,MIN(FIND({0,1,2,3,4,5,6,7,8,9},G775&amp;1234567890)),ROW(INDIRECT("1:"&amp;LEN(G775)+1)))))</f>
        <v>87.7</v>
      </c>
    </row>
    <row r="776" spans="1:16" x14ac:dyDescent="0.2">
      <c r="A776" s="148" t="s">
        <v>206</v>
      </c>
      <c r="B776" s="5">
        <v>63</v>
      </c>
      <c r="C776" s="5">
        <v>31</v>
      </c>
      <c r="D776" s="5">
        <v>8</v>
      </c>
      <c r="E776" s="5" t="s">
        <v>523</v>
      </c>
      <c r="F776" s="5" t="s">
        <v>945</v>
      </c>
      <c r="G776" s="5" t="s">
        <v>522</v>
      </c>
      <c r="H776" s="5" t="s">
        <v>554</v>
      </c>
      <c r="I776" s="148" t="s">
        <v>228</v>
      </c>
      <c r="J776" s="5" t="s">
        <v>1931</v>
      </c>
      <c r="K776" s="5" t="s">
        <v>526</v>
      </c>
      <c r="M776" s="5" t="str">
        <f t="shared" ca="1" si="24"/>
        <v>II</v>
      </c>
      <c r="N776" s="5">
        <f ca="1">LOOKUP(99^99,--(0&amp;MID(C776,MIN(FIND({0,1,2,3,4,5,6,7,8,9},C776&amp;1234567890)),ROW(INDIRECT("1:"&amp;LEN(C776)+1)))))</f>
        <v>31</v>
      </c>
      <c r="O776" s="5" t="str">
        <f t="shared" si="25"/>
        <v>No data</v>
      </c>
      <c r="P776" s="5">
        <f ca="1">LOOKUP(99^99,--(0&amp;MID(G776,MIN(FIND({0,1,2,3,4,5,6,7,8,9},G776&amp;1234567890)),ROW(INDIRECT("1:"&amp;LEN(G776)+1)))))</f>
        <v>0</v>
      </c>
    </row>
    <row r="777" spans="1:16" x14ac:dyDescent="0.2">
      <c r="A777" s="148" t="s">
        <v>210</v>
      </c>
      <c r="B777" s="5">
        <v>63</v>
      </c>
      <c r="C777" s="5">
        <v>4.5999999999999996</v>
      </c>
      <c r="D777" s="5">
        <v>6</v>
      </c>
      <c r="E777" s="5" t="s">
        <v>545</v>
      </c>
      <c r="F777" s="5" t="s">
        <v>539</v>
      </c>
      <c r="G777" s="5">
        <v>0.4</v>
      </c>
      <c r="H777" s="5" t="s">
        <v>1932</v>
      </c>
      <c r="I777" s="148" t="s">
        <v>248</v>
      </c>
      <c r="J777" s="5" t="s">
        <v>1933</v>
      </c>
      <c r="K777" s="5" t="s">
        <v>542</v>
      </c>
      <c r="M777" s="5" t="str">
        <f t="shared" si="24"/>
        <v>II</v>
      </c>
      <c r="N777" s="5">
        <f ca="1">LOOKUP(99^99,--(0&amp;MID(C777,MIN(FIND({0,1,2,3,4,5,6,7,8,9},C777&amp;1234567890)),ROW(INDIRECT("1:"&amp;LEN(C777)+1)))))</f>
        <v>4.5999999999999996</v>
      </c>
      <c r="O777" s="5">
        <f t="shared" ca="1" si="25"/>
        <v>0.4</v>
      </c>
      <c r="P777" s="5">
        <f ca="1">LOOKUP(99^99,--(0&amp;MID(G777,MIN(FIND({0,1,2,3,4,5,6,7,8,9},G777&amp;1234567890)),ROW(INDIRECT("1:"&amp;LEN(G777)+1)))))</f>
        <v>0.4</v>
      </c>
    </row>
    <row r="778" spans="1:16" x14ac:dyDescent="0.2">
      <c r="A778" s="148" t="s">
        <v>244</v>
      </c>
      <c r="B778" s="5">
        <v>63</v>
      </c>
      <c r="C778" s="5">
        <v>6.83</v>
      </c>
      <c r="D778" s="5">
        <v>6</v>
      </c>
      <c r="E778" s="5" t="s">
        <v>523</v>
      </c>
      <c r="F778" s="5" t="s">
        <v>563</v>
      </c>
      <c r="G778" s="5">
        <v>2.9</v>
      </c>
      <c r="H778" s="5" t="s">
        <v>1934</v>
      </c>
      <c r="I778" s="148" t="s">
        <v>215</v>
      </c>
      <c r="J778" s="5" t="s">
        <v>1935</v>
      </c>
      <c r="K778" s="5" t="s">
        <v>549</v>
      </c>
      <c r="M778" s="5" t="str">
        <f t="shared" ca="1" si="24"/>
        <v>I</v>
      </c>
      <c r="N778" s="5">
        <f ca="1">LOOKUP(99^99,--(0&amp;MID(C778,MIN(FIND({0,1,2,3,4,5,6,7,8,9},C778&amp;1234567890)),ROW(INDIRECT("1:"&amp;LEN(C778)+1)))))</f>
        <v>6.83</v>
      </c>
      <c r="O778" s="5">
        <f t="shared" ca="1" si="25"/>
        <v>2.9</v>
      </c>
      <c r="P778" s="5">
        <f ca="1">LOOKUP(99^99,--(0&amp;MID(G778,MIN(FIND({0,1,2,3,4,5,6,7,8,9},G778&amp;1234567890)),ROW(INDIRECT("1:"&amp;LEN(G778)+1)))))</f>
        <v>2.9</v>
      </c>
    </row>
    <row r="779" spans="1:16" x14ac:dyDescent="0.2">
      <c r="A779" s="148" t="s">
        <v>267</v>
      </c>
      <c r="B779" s="5">
        <v>63</v>
      </c>
      <c r="C779" s="5">
        <v>8</v>
      </c>
      <c r="D779" s="5">
        <v>9</v>
      </c>
      <c r="E779" s="5" t="s">
        <v>581</v>
      </c>
      <c r="F779" s="5" t="s">
        <v>603</v>
      </c>
      <c r="G779" s="5">
        <v>1163</v>
      </c>
      <c r="H779" s="5" t="s">
        <v>1204</v>
      </c>
      <c r="I779" s="148" t="s">
        <v>173</v>
      </c>
      <c r="J779" s="5" t="s">
        <v>1936</v>
      </c>
      <c r="K779" s="5" t="s">
        <v>526</v>
      </c>
      <c r="M779" s="5" t="str">
        <f t="shared" si="24"/>
        <v>II</v>
      </c>
      <c r="N779" s="5">
        <f ca="1">LOOKUP(99^99,--(0&amp;MID(C779,MIN(FIND({0,1,2,3,4,5,6,7,8,9},C779&amp;1234567890)),ROW(INDIRECT("1:"&amp;LEN(C779)+1)))))</f>
        <v>8</v>
      </c>
      <c r="O779" s="5">
        <f t="shared" ca="1" si="25"/>
        <v>1163</v>
      </c>
      <c r="P779" s="5">
        <f ca="1">LOOKUP(99^99,--(0&amp;MID(G779,MIN(FIND({0,1,2,3,4,5,6,7,8,9},G779&amp;1234567890)),ROW(INDIRECT("1:"&amp;LEN(G779)+1)))))</f>
        <v>1163</v>
      </c>
    </row>
    <row r="780" spans="1:16" x14ac:dyDescent="0.2">
      <c r="A780" s="148" t="s">
        <v>207</v>
      </c>
      <c r="B780" s="5">
        <v>63</v>
      </c>
      <c r="C780" s="5">
        <v>4.5</v>
      </c>
      <c r="D780" s="5">
        <v>6</v>
      </c>
      <c r="E780" s="5" t="s">
        <v>523</v>
      </c>
      <c r="F780" s="5" t="s">
        <v>533</v>
      </c>
      <c r="G780" s="5" t="s">
        <v>799</v>
      </c>
      <c r="H780" s="5" t="s">
        <v>666</v>
      </c>
      <c r="I780" s="148" t="s">
        <v>218</v>
      </c>
      <c r="J780" s="5" t="s">
        <v>1937</v>
      </c>
      <c r="K780" s="5" t="s">
        <v>615</v>
      </c>
      <c r="M780" s="5" t="str">
        <f t="shared" ca="1" si="24"/>
        <v>I</v>
      </c>
      <c r="N780" s="5">
        <f ca="1">LOOKUP(99^99,--(0&amp;MID(C780,MIN(FIND({0,1,2,3,4,5,6,7,8,9},C780&amp;1234567890)),ROW(INDIRECT("1:"&amp;LEN(C780)+1)))))</f>
        <v>4.5</v>
      </c>
      <c r="O780" s="5">
        <f t="shared" ca="1" si="25"/>
        <v>0</v>
      </c>
      <c r="P780" s="5">
        <f ca="1">LOOKUP(99^99,--(0&amp;MID(G780,MIN(FIND({0,1,2,3,4,5,6,7,8,9},G780&amp;1234567890)),ROW(INDIRECT("1:"&amp;LEN(G780)+1)))))</f>
        <v>0</v>
      </c>
    </row>
    <row r="781" spans="1:16" x14ac:dyDescent="0.2">
      <c r="A781" s="148" t="s">
        <v>180</v>
      </c>
      <c r="B781" s="5">
        <v>63</v>
      </c>
      <c r="C781" s="5">
        <v>14.7</v>
      </c>
      <c r="D781" s="5" t="s">
        <v>522</v>
      </c>
      <c r="E781" s="5" t="s">
        <v>522</v>
      </c>
      <c r="F781" s="5" t="s">
        <v>705</v>
      </c>
      <c r="G781" s="5" t="s">
        <v>522</v>
      </c>
      <c r="H781" s="5" t="s">
        <v>1938</v>
      </c>
      <c r="I781" s="148" t="s">
        <v>248</v>
      </c>
      <c r="J781" s="5" t="s">
        <v>1939</v>
      </c>
      <c r="K781" s="5" t="s">
        <v>612</v>
      </c>
      <c r="M781" s="5" t="str">
        <f t="shared" si="24"/>
        <v>Uncat</v>
      </c>
      <c r="N781" s="5">
        <f ca="1">LOOKUP(99^99,--(0&amp;MID(C781,MIN(FIND({0,1,2,3,4,5,6,7,8,9},C781&amp;1234567890)),ROW(INDIRECT("1:"&amp;LEN(C781)+1)))))</f>
        <v>14.7</v>
      </c>
      <c r="O781" s="5" t="str">
        <f t="shared" si="25"/>
        <v>No data</v>
      </c>
      <c r="P781" s="5">
        <f ca="1">LOOKUP(99^99,--(0&amp;MID(G781,MIN(FIND({0,1,2,3,4,5,6,7,8,9},G781&amp;1234567890)),ROW(INDIRECT("1:"&amp;LEN(G781)+1)))))</f>
        <v>0</v>
      </c>
    </row>
    <row r="782" spans="1:16" x14ac:dyDescent="0.2">
      <c r="A782" s="148" t="s">
        <v>256</v>
      </c>
      <c r="B782" s="5">
        <v>63</v>
      </c>
      <c r="C782" s="5">
        <v>17.7</v>
      </c>
      <c r="D782" s="5">
        <v>6</v>
      </c>
      <c r="E782" s="5" t="s">
        <v>523</v>
      </c>
      <c r="F782" s="5" t="s">
        <v>533</v>
      </c>
      <c r="G782" s="5" t="s">
        <v>1265</v>
      </c>
      <c r="H782" s="5" t="s">
        <v>666</v>
      </c>
      <c r="I782" s="148" t="s">
        <v>224</v>
      </c>
      <c r="J782" s="5" t="s">
        <v>1940</v>
      </c>
      <c r="K782" s="5" t="s">
        <v>1941</v>
      </c>
      <c r="M782" s="5" t="str">
        <f t="shared" ca="1" si="24"/>
        <v>II</v>
      </c>
      <c r="N782" s="5">
        <f ca="1">LOOKUP(99^99,--(0&amp;MID(C782,MIN(FIND({0,1,2,3,4,5,6,7,8,9},C782&amp;1234567890)),ROW(INDIRECT("1:"&amp;LEN(C782)+1)))))</f>
        <v>17.7</v>
      </c>
      <c r="O782" s="5">
        <f t="shared" ca="1" si="25"/>
        <v>0.05</v>
      </c>
      <c r="P782" s="5">
        <f ca="1">LOOKUP(99^99,--(0&amp;MID(G782,MIN(FIND({0,1,2,3,4,5,6,7,8,9},G782&amp;1234567890)),ROW(INDIRECT("1:"&amp;LEN(G782)+1)))))</f>
        <v>0.05</v>
      </c>
    </row>
    <row r="783" spans="1:16" x14ac:dyDescent="0.2">
      <c r="A783" s="148" t="s">
        <v>271</v>
      </c>
      <c r="B783" s="5">
        <v>63</v>
      </c>
      <c r="C783" s="5">
        <v>7.51</v>
      </c>
      <c r="D783" s="5">
        <v>6</v>
      </c>
      <c r="E783" s="5" t="s">
        <v>523</v>
      </c>
      <c r="F783" s="5" t="s">
        <v>539</v>
      </c>
      <c r="G783" s="5" t="s">
        <v>522</v>
      </c>
      <c r="H783" s="5" t="s">
        <v>540</v>
      </c>
      <c r="I783" s="148" t="s">
        <v>302</v>
      </c>
      <c r="J783" s="5" t="s">
        <v>1942</v>
      </c>
      <c r="K783" s="5" t="s">
        <v>526</v>
      </c>
      <c r="M783" s="5" t="str">
        <f t="shared" ca="1" si="24"/>
        <v>I</v>
      </c>
      <c r="N783" s="5">
        <f ca="1">LOOKUP(99^99,--(0&amp;MID(C783,MIN(FIND({0,1,2,3,4,5,6,7,8,9},C783&amp;1234567890)),ROW(INDIRECT("1:"&amp;LEN(C783)+1)))))</f>
        <v>7.51</v>
      </c>
      <c r="O783" s="5" t="str">
        <f t="shared" si="25"/>
        <v>No data</v>
      </c>
      <c r="P783" s="5">
        <f ca="1">LOOKUP(99^99,--(0&amp;MID(G783,MIN(FIND({0,1,2,3,4,5,6,7,8,9},G783&amp;1234567890)),ROW(INDIRECT("1:"&amp;LEN(G783)+1)))))</f>
        <v>0</v>
      </c>
    </row>
    <row r="784" spans="1:16" x14ac:dyDescent="0.2">
      <c r="A784" s="148" t="s">
        <v>208</v>
      </c>
      <c r="B784" s="5">
        <v>63</v>
      </c>
      <c r="C784" s="5">
        <v>4.3</v>
      </c>
      <c r="D784" s="5">
        <v>6</v>
      </c>
      <c r="E784" s="5" t="s">
        <v>523</v>
      </c>
      <c r="F784" s="5" t="s">
        <v>539</v>
      </c>
      <c r="G784" s="5" t="s">
        <v>546</v>
      </c>
      <c r="H784" s="5" t="s">
        <v>1943</v>
      </c>
      <c r="I784" s="148" t="s">
        <v>224</v>
      </c>
      <c r="J784" s="5" t="s">
        <v>1944</v>
      </c>
      <c r="K784" s="5" t="s">
        <v>762</v>
      </c>
      <c r="M784" s="5" t="str">
        <f t="shared" ca="1" si="24"/>
        <v>I</v>
      </c>
      <c r="N784" s="5">
        <f ca="1">LOOKUP(99^99,--(0&amp;MID(C784,MIN(FIND({0,1,2,3,4,5,6,7,8,9},C784&amp;1234567890)),ROW(INDIRECT("1:"&amp;LEN(C784)+1)))))</f>
        <v>4.3</v>
      </c>
      <c r="O784" s="5">
        <f t="shared" ca="1" si="25"/>
        <v>0</v>
      </c>
      <c r="P784" s="5">
        <f ca="1">LOOKUP(99^99,--(0&amp;MID(G784,MIN(FIND({0,1,2,3,4,5,6,7,8,9},G784&amp;1234567890)),ROW(INDIRECT("1:"&amp;LEN(G784)+1)))))</f>
        <v>0</v>
      </c>
    </row>
    <row r="785" spans="1:16" x14ac:dyDescent="0.2">
      <c r="A785" s="148" t="s">
        <v>181</v>
      </c>
      <c r="B785" s="5">
        <v>63</v>
      </c>
      <c r="C785" s="5">
        <v>7.1</v>
      </c>
      <c r="D785" s="5">
        <v>6</v>
      </c>
      <c r="E785" s="5" t="s">
        <v>523</v>
      </c>
      <c r="F785" s="5" t="s">
        <v>539</v>
      </c>
      <c r="G785" s="5" t="s">
        <v>546</v>
      </c>
      <c r="H785" s="5" t="s">
        <v>1450</v>
      </c>
      <c r="I785" s="148" t="s">
        <v>178</v>
      </c>
      <c r="J785" s="5" t="s">
        <v>1945</v>
      </c>
      <c r="K785" s="5" t="s">
        <v>526</v>
      </c>
      <c r="M785" s="5" t="str">
        <f t="shared" ca="1" si="24"/>
        <v>I</v>
      </c>
      <c r="N785" s="5">
        <f ca="1">LOOKUP(99^99,--(0&amp;MID(C785,MIN(FIND({0,1,2,3,4,5,6,7,8,9},C785&amp;1234567890)),ROW(INDIRECT("1:"&amp;LEN(C785)+1)))))</f>
        <v>7.1</v>
      </c>
      <c r="O785" s="5">
        <f t="shared" ca="1" si="25"/>
        <v>0</v>
      </c>
      <c r="P785" s="5">
        <f ca="1">LOOKUP(99^99,--(0&amp;MID(G785,MIN(FIND({0,1,2,3,4,5,6,7,8,9},G785&amp;1234567890)),ROW(INDIRECT("1:"&amp;LEN(G785)+1)))))</f>
        <v>0</v>
      </c>
    </row>
    <row r="786" spans="1:16" x14ac:dyDescent="0.2">
      <c r="A786" s="148" t="s">
        <v>198</v>
      </c>
      <c r="B786" s="5">
        <v>63</v>
      </c>
      <c r="C786" s="5">
        <v>6.3</v>
      </c>
      <c r="D786" s="5">
        <v>7</v>
      </c>
      <c r="E786" s="5" t="s">
        <v>523</v>
      </c>
      <c r="F786" s="5" t="s">
        <v>539</v>
      </c>
      <c r="G786" s="5" t="s">
        <v>546</v>
      </c>
      <c r="H786" s="5" t="s">
        <v>666</v>
      </c>
      <c r="I786" s="148" t="s">
        <v>228</v>
      </c>
      <c r="J786" s="5" t="s">
        <v>1946</v>
      </c>
      <c r="K786" s="5" t="s">
        <v>526</v>
      </c>
      <c r="M786" s="5" t="str">
        <f t="shared" ca="1" si="24"/>
        <v>II</v>
      </c>
      <c r="N786" s="5">
        <f ca="1">LOOKUP(99^99,--(0&amp;MID(C786,MIN(FIND({0,1,2,3,4,5,6,7,8,9},C786&amp;1234567890)),ROW(INDIRECT("1:"&amp;LEN(C786)+1)))))</f>
        <v>6.3</v>
      </c>
      <c r="O786" s="5">
        <f t="shared" ca="1" si="25"/>
        <v>0</v>
      </c>
      <c r="P786" s="5">
        <f ca="1">LOOKUP(99^99,--(0&amp;MID(G786,MIN(FIND({0,1,2,3,4,5,6,7,8,9},G786&amp;1234567890)),ROW(INDIRECT("1:"&amp;LEN(G786)+1)))))</f>
        <v>0</v>
      </c>
    </row>
    <row r="787" spans="1:16" x14ac:dyDescent="0.2">
      <c r="A787" s="148" t="s">
        <v>242</v>
      </c>
      <c r="B787" s="5">
        <v>63</v>
      </c>
      <c r="C787" s="5">
        <v>2.4</v>
      </c>
      <c r="D787" s="5">
        <v>6</v>
      </c>
      <c r="E787" s="5" t="s">
        <v>523</v>
      </c>
      <c r="F787" s="5" t="s">
        <v>563</v>
      </c>
      <c r="G787" s="5">
        <v>2</v>
      </c>
      <c r="H787" s="5" t="s">
        <v>785</v>
      </c>
      <c r="I787" s="148" t="s">
        <v>247</v>
      </c>
      <c r="J787" s="5" t="s">
        <v>1947</v>
      </c>
      <c r="K787" s="5" t="s">
        <v>697</v>
      </c>
      <c r="M787" s="5" t="str">
        <f t="shared" ca="1" si="24"/>
        <v>I</v>
      </c>
      <c r="N787" s="5">
        <f ca="1">LOOKUP(99^99,--(0&amp;MID(C787,MIN(FIND({0,1,2,3,4,5,6,7,8,9},C787&amp;1234567890)),ROW(INDIRECT("1:"&amp;LEN(C787)+1)))))</f>
        <v>2.4</v>
      </c>
      <c r="O787" s="5">
        <f t="shared" ca="1" si="25"/>
        <v>2</v>
      </c>
      <c r="P787" s="5">
        <f ca="1">LOOKUP(99^99,--(0&amp;MID(G787,MIN(FIND({0,1,2,3,4,5,6,7,8,9},G787&amp;1234567890)),ROW(INDIRECT("1:"&amp;LEN(G787)+1)))))</f>
        <v>2</v>
      </c>
    </row>
    <row r="788" spans="1:16" x14ac:dyDescent="0.2">
      <c r="A788" s="148" t="s">
        <v>212</v>
      </c>
      <c r="B788" s="5">
        <v>63</v>
      </c>
      <c r="C788" s="5">
        <v>7</v>
      </c>
      <c r="D788" s="5">
        <v>6</v>
      </c>
      <c r="E788" s="5" t="s">
        <v>523</v>
      </c>
      <c r="F788" s="5" t="s">
        <v>1948</v>
      </c>
      <c r="G788" s="5">
        <v>0.4</v>
      </c>
      <c r="H788" s="5" t="s">
        <v>1536</v>
      </c>
      <c r="I788" s="148" t="s">
        <v>178</v>
      </c>
      <c r="J788" s="5" t="s">
        <v>1949</v>
      </c>
      <c r="K788" s="5" t="s">
        <v>626</v>
      </c>
      <c r="M788" s="5" t="str">
        <f t="shared" ca="1" si="24"/>
        <v>I</v>
      </c>
      <c r="N788" s="5">
        <f ca="1">LOOKUP(99^99,--(0&amp;MID(C788,MIN(FIND({0,1,2,3,4,5,6,7,8,9},C788&amp;1234567890)),ROW(INDIRECT("1:"&amp;LEN(C788)+1)))))</f>
        <v>7</v>
      </c>
      <c r="O788" s="5">
        <f t="shared" ca="1" si="25"/>
        <v>0.4</v>
      </c>
      <c r="P788" s="5">
        <f ca="1">LOOKUP(99^99,--(0&amp;MID(G788,MIN(FIND({0,1,2,3,4,5,6,7,8,9},G788&amp;1234567890)),ROW(INDIRECT("1:"&amp;LEN(G788)+1)))))</f>
        <v>0.4</v>
      </c>
    </row>
    <row r="789" spans="1:16" x14ac:dyDescent="0.2">
      <c r="A789" s="148" t="s">
        <v>321</v>
      </c>
      <c r="B789" s="5">
        <v>63</v>
      </c>
      <c r="C789" s="5">
        <v>4.4000000000000004</v>
      </c>
      <c r="D789" s="5">
        <v>9</v>
      </c>
      <c r="E789" s="5" t="s">
        <v>532</v>
      </c>
      <c r="F789" s="5" t="s">
        <v>945</v>
      </c>
      <c r="G789" s="5" t="s">
        <v>1036</v>
      </c>
      <c r="H789" s="5" t="s">
        <v>1950</v>
      </c>
      <c r="I789" s="148" t="s">
        <v>178</v>
      </c>
      <c r="J789" s="5" t="s">
        <v>1951</v>
      </c>
      <c r="K789" s="5" t="s">
        <v>578</v>
      </c>
      <c r="M789" s="5" t="str">
        <f t="shared" ca="1" si="24"/>
        <v>II</v>
      </c>
      <c r="N789" s="5">
        <f ca="1">LOOKUP(99^99,--(0&amp;MID(C789,MIN(FIND({0,1,2,3,4,5,6,7,8,9},C789&amp;1234567890)),ROW(INDIRECT("1:"&amp;LEN(C789)+1)))))</f>
        <v>4.4000000000000004</v>
      </c>
      <c r="O789" s="5">
        <f t="shared" ca="1" si="25"/>
        <v>0.03</v>
      </c>
      <c r="P789" s="5">
        <f ca="1">LOOKUP(99^99,--(0&amp;MID(G789,MIN(FIND({0,1,2,3,4,5,6,7,8,9},G789&amp;1234567890)),ROW(INDIRECT("1:"&amp;LEN(G789)+1)))))</f>
        <v>0.03</v>
      </c>
    </row>
    <row r="790" spans="1:16" x14ac:dyDescent="0.2">
      <c r="A790" s="148" t="s">
        <v>259</v>
      </c>
      <c r="B790" s="5">
        <v>63</v>
      </c>
      <c r="C790" s="5">
        <v>6.1</v>
      </c>
      <c r="D790" s="5">
        <v>7</v>
      </c>
      <c r="E790" s="5" t="s">
        <v>523</v>
      </c>
      <c r="F790" s="5" t="s">
        <v>539</v>
      </c>
      <c r="G790" s="5" t="s">
        <v>522</v>
      </c>
      <c r="H790" s="5" t="s">
        <v>540</v>
      </c>
      <c r="I790" s="148" t="s">
        <v>181</v>
      </c>
      <c r="J790" s="5" t="s">
        <v>1952</v>
      </c>
      <c r="K790" s="5" t="s">
        <v>556</v>
      </c>
      <c r="M790" s="5" t="str">
        <f t="shared" ca="1" si="24"/>
        <v>II</v>
      </c>
      <c r="N790" s="5">
        <f ca="1">LOOKUP(99^99,--(0&amp;MID(C790,MIN(FIND({0,1,2,3,4,5,6,7,8,9},C790&amp;1234567890)),ROW(INDIRECT("1:"&amp;LEN(C790)+1)))))</f>
        <v>6.1</v>
      </c>
      <c r="O790" s="5" t="str">
        <f t="shared" si="25"/>
        <v>No data</v>
      </c>
      <c r="P790" s="5">
        <f ca="1">LOOKUP(99^99,--(0&amp;MID(G790,MIN(FIND({0,1,2,3,4,5,6,7,8,9},G790&amp;1234567890)),ROW(INDIRECT("1:"&amp;LEN(G790)+1)))))</f>
        <v>0</v>
      </c>
    </row>
    <row r="791" spans="1:16" x14ac:dyDescent="0.2">
      <c r="A791" s="148" t="s">
        <v>248</v>
      </c>
      <c r="B791" s="5">
        <v>63</v>
      </c>
      <c r="C791" s="5">
        <v>6.2</v>
      </c>
      <c r="D791" s="5">
        <v>6</v>
      </c>
      <c r="E791" s="5" t="s">
        <v>523</v>
      </c>
      <c r="F791" s="5" t="s">
        <v>705</v>
      </c>
      <c r="G791" s="5" t="s">
        <v>522</v>
      </c>
      <c r="H791" s="5" t="s">
        <v>522</v>
      </c>
      <c r="I791" s="148" t="s">
        <v>248</v>
      </c>
      <c r="J791" s="5" t="s">
        <v>1953</v>
      </c>
      <c r="K791" s="5" t="s">
        <v>544</v>
      </c>
      <c r="M791" s="5" t="str">
        <f t="shared" ca="1" si="24"/>
        <v>I</v>
      </c>
      <c r="N791" s="5">
        <f ca="1">LOOKUP(99^99,--(0&amp;MID(C791,MIN(FIND({0,1,2,3,4,5,6,7,8,9},C791&amp;1234567890)),ROW(INDIRECT("1:"&amp;LEN(C791)+1)))))</f>
        <v>6.2</v>
      </c>
      <c r="O791" s="5" t="str">
        <f t="shared" si="25"/>
        <v>No data</v>
      </c>
      <c r="P791" s="5">
        <f ca="1">LOOKUP(99^99,--(0&amp;MID(G791,MIN(FIND({0,1,2,3,4,5,6,7,8,9},G791&amp;1234567890)),ROW(INDIRECT("1:"&amp;LEN(G791)+1)))))</f>
        <v>0</v>
      </c>
    </row>
    <row r="792" spans="1:16" x14ac:dyDescent="0.2">
      <c r="A792" s="148" t="s">
        <v>317</v>
      </c>
      <c r="B792" s="5">
        <v>63</v>
      </c>
      <c r="C792" s="5">
        <v>2.7</v>
      </c>
      <c r="D792" s="5">
        <v>6</v>
      </c>
      <c r="E792" s="5" t="s">
        <v>523</v>
      </c>
      <c r="F792" s="5" t="s">
        <v>563</v>
      </c>
      <c r="G792" s="5">
        <v>2.5</v>
      </c>
      <c r="I792" s="148" t="s">
        <v>218</v>
      </c>
      <c r="J792" s="5" t="s">
        <v>1954</v>
      </c>
      <c r="K792" s="5" t="s">
        <v>762</v>
      </c>
      <c r="M792" s="5" t="str">
        <f t="shared" ca="1" si="24"/>
        <v>I</v>
      </c>
      <c r="N792" s="5">
        <f ca="1">LOOKUP(99^99,--(0&amp;MID(C792,MIN(FIND({0,1,2,3,4,5,6,7,8,9},C792&amp;1234567890)),ROW(INDIRECT("1:"&amp;LEN(C792)+1)))))</f>
        <v>2.7</v>
      </c>
      <c r="O792" s="5">
        <f t="shared" ca="1" si="25"/>
        <v>2.5</v>
      </c>
      <c r="P792" s="5">
        <f ca="1">LOOKUP(99^99,--(0&amp;MID(G792,MIN(FIND({0,1,2,3,4,5,6,7,8,9},G792&amp;1234567890)),ROW(INDIRECT("1:"&amp;LEN(G792)+1)))))</f>
        <v>2.5</v>
      </c>
    </row>
    <row r="793" spans="1:16" x14ac:dyDescent="0.2">
      <c r="A793" s="148" t="s">
        <v>184</v>
      </c>
      <c r="B793" s="5">
        <v>63</v>
      </c>
      <c r="C793" s="5">
        <v>40</v>
      </c>
      <c r="D793" s="5">
        <v>7</v>
      </c>
      <c r="E793" s="5" t="s">
        <v>523</v>
      </c>
      <c r="F793" s="5" t="s">
        <v>1955</v>
      </c>
      <c r="G793" s="5" t="s">
        <v>546</v>
      </c>
      <c r="H793" s="5" t="s">
        <v>1956</v>
      </c>
      <c r="I793" s="148" t="s">
        <v>173</v>
      </c>
      <c r="J793" s="5" t="s">
        <v>1957</v>
      </c>
      <c r="K793" s="5" t="s">
        <v>526</v>
      </c>
      <c r="M793" s="5" t="str">
        <f t="shared" ca="1" si="24"/>
        <v>II</v>
      </c>
      <c r="N793" s="5">
        <f ca="1">LOOKUP(99^99,--(0&amp;MID(C793,MIN(FIND({0,1,2,3,4,5,6,7,8,9},C793&amp;1234567890)),ROW(INDIRECT("1:"&amp;LEN(C793)+1)))))</f>
        <v>40</v>
      </c>
      <c r="O793" s="5">
        <f t="shared" ca="1" si="25"/>
        <v>0</v>
      </c>
      <c r="P793" s="5">
        <f ca="1">LOOKUP(99^99,--(0&amp;MID(G793,MIN(FIND({0,1,2,3,4,5,6,7,8,9},G793&amp;1234567890)),ROW(INDIRECT("1:"&amp;LEN(G793)+1)))))</f>
        <v>0</v>
      </c>
    </row>
    <row r="794" spans="1:16" x14ac:dyDescent="0.2">
      <c r="A794" s="148" t="s">
        <v>260</v>
      </c>
      <c r="B794" s="5">
        <v>63</v>
      </c>
      <c r="C794" s="5">
        <v>8</v>
      </c>
      <c r="D794" s="5">
        <v>7</v>
      </c>
      <c r="E794" s="5" t="s">
        <v>523</v>
      </c>
      <c r="F794" s="5" t="s">
        <v>533</v>
      </c>
      <c r="G794" s="5" t="s">
        <v>522</v>
      </c>
      <c r="H794" s="5" t="s">
        <v>540</v>
      </c>
      <c r="I794" s="148" t="s">
        <v>191</v>
      </c>
      <c r="J794" s="5" t="s">
        <v>1958</v>
      </c>
      <c r="K794" s="5" t="s">
        <v>526</v>
      </c>
      <c r="M794" s="5" t="str">
        <f t="shared" ca="1" si="24"/>
        <v>II</v>
      </c>
      <c r="N794" s="5">
        <f ca="1">LOOKUP(99^99,--(0&amp;MID(C794,MIN(FIND({0,1,2,3,4,5,6,7,8,9},C794&amp;1234567890)),ROW(INDIRECT("1:"&amp;LEN(C794)+1)))))</f>
        <v>8</v>
      </c>
      <c r="O794" s="5" t="str">
        <f t="shared" si="25"/>
        <v>No data</v>
      </c>
      <c r="P794" s="5">
        <f ca="1">LOOKUP(99^99,--(0&amp;MID(G794,MIN(FIND({0,1,2,3,4,5,6,7,8,9},G794&amp;1234567890)),ROW(INDIRECT("1:"&amp;LEN(G794)+1)))))</f>
        <v>0</v>
      </c>
    </row>
    <row r="795" spans="1:16" x14ac:dyDescent="0.2">
      <c r="A795" s="148" t="s">
        <v>265</v>
      </c>
      <c r="B795" s="5">
        <v>63</v>
      </c>
      <c r="C795" s="5">
        <v>5.4</v>
      </c>
      <c r="D795" s="5">
        <v>6</v>
      </c>
      <c r="E795" s="5" t="s">
        <v>523</v>
      </c>
      <c r="F795" s="5" t="s">
        <v>563</v>
      </c>
      <c r="G795" s="5" t="s">
        <v>1959</v>
      </c>
      <c r="H795" s="5" t="s">
        <v>1960</v>
      </c>
      <c r="I795" s="148" t="s">
        <v>224</v>
      </c>
      <c r="J795" s="5" t="s">
        <v>1961</v>
      </c>
      <c r="K795" s="5" t="s">
        <v>671</v>
      </c>
      <c r="M795" s="5" t="str">
        <f t="shared" ca="1" si="24"/>
        <v>I</v>
      </c>
      <c r="N795" s="5">
        <f ca="1">LOOKUP(99^99,--(0&amp;MID(C795,MIN(FIND({0,1,2,3,4,5,6,7,8,9},C795&amp;1234567890)),ROW(INDIRECT("1:"&amp;LEN(C795)+1)))))</f>
        <v>5.4</v>
      </c>
      <c r="O795" s="5">
        <f t="shared" ca="1" si="25"/>
        <v>6.5</v>
      </c>
      <c r="P795" s="5">
        <f ca="1">LOOKUP(99^99,--(0&amp;MID(G795,MIN(FIND({0,1,2,3,4,5,6,7,8,9},G795&amp;1234567890)),ROW(INDIRECT("1:"&amp;LEN(G795)+1)))))</f>
        <v>6.5</v>
      </c>
    </row>
    <row r="796" spans="1:16" x14ac:dyDescent="0.2">
      <c r="A796" s="148" t="s">
        <v>223</v>
      </c>
      <c r="B796" s="5">
        <v>63</v>
      </c>
      <c r="C796" s="5">
        <v>5</v>
      </c>
      <c r="D796" s="5">
        <v>6</v>
      </c>
      <c r="E796" s="5" t="s">
        <v>523</v>
      </c>
      <c r="F796" s="5" t="s">
        <v>533</v>
      </c>
      <c r="G796" s="5" t="s">
        <v>522</v>
      </c>
      <c r="H796" s="5" t="s">
        <v>540</v>
      </c>
      <c r="I796" s="148" t="s">
        <v>302</v>
      </c>
      <c r="J796" s="5" t="s">
        <v>1219</v>
      </c>
      <c r="K796" s="5" t="s">
        <v>612</v>
      </c>
      <c r="M796" s="5" t="str">
        <f t="shared" ca="1" si="24"/>
        <v>I</v>
      </c>
      <c r="N796" s="5">
        <f ca="1">LOOKUP(99^99,--(0&amp;MID(C796,MIN(FIND({0,1,2,3,4,5,6,7,8,9},C796&amp;1234567890)),ROW(INDIRECT("1:"&amp;LEN(C796)+1)))))</f>
        <v>5</v>
      </c>
      <c r="O796" s="5" t="str">
        <f t="shared" si="25"/>
        <v>No data</v>
      </c>
      <c r="P796" s="5">
        <f ca="1">LOOKUP(99^99,--(0&amp;MID(G796,MIN(FIND({0,1,2,3,4,5,6,7,8,9},G796&amp;1234567890)),ROW(INDIRECT("1:"&amp;LEN(G796)+1)))))</f>
        <v>0</v>
      </c>
    </row>
    <row r="797" spans="1:16" x14ac:dyDescent="0.2">
      <c r="A797" s="148" t="s">
        <v>187</v>
      </c>
      <c r="B797" s="5">
        <v>63</v>
      </c>
      <c r="C797" s="5">
        <v>14.1</v>
      </c>
      <c r="D797" s="5">
        <v>6</v>
      </c>
      <c r="E797" s="5" t="s">
        <v>523</v>
      </c>
      <c r="F797" s="5" t="s">
        <v>563</v>
      </c>
      <c r="G797" s="5">
        <v>14</v>
      </c>
      <c r="H797" s="5" t="s">
        <v>1962</v>
      </c>
      <c r="I797" s="148" t="s">
        <v>224</v>
      </c>
      <c r="J797" s="5" t="s">
        <v>1963</v>
      </c>
      <c r="K797" s="5" t="s">
        <v>578</v>
      </c>
      <c r="M797" s="5" t="str">
        <f t="shared" ca="1" si="24"/>
        <v>II</v>
      </c>
      <c r="N797" s="5">
        <f ca="1">LOOKUP(99^99,--(0&amp;MID(C797,MIN(FIND({0,1,2,3,4,5,6,7,8,9},C797&amp;1234567890)),ROW(INDIRECT("1:"&amp;LEN(C797)+1)))))</f>
        <v>14.1</v>
      </c>
      <c r="O797" s="5">
        <f t="shared" ca="1" si="25"/>
        <v>14</v>
      </c>
      <c r="P797" s="5">
        <f ca="1">LOOKUP(99^99,--(0&amp;MID(G797,MIN(FIND({0,1,2,3,4,5,6,7,8,9},G797&amp;1234567890)),ROW(INDIRECT("1:"&amp;LEN(G797)+1)))))</f>
        <v>14</v>
      </c>
    </row>
    <row r="798" spans="1:16" x14ac:dyDescent="0.2">
      <c r="A798" s="148" t="s">
        <v>196</v>
      </c>
      <c r="B798" s="5">
        <v>63</v>
      </c>
      <c r="C798" s="5">
        <v>5</v>
      </c>
      <c r="D798" s="5">
        <v>6</v>
      </c>
      <c r="E798" s="5" t="s">
        <v>523</v>
      </c>
      <c r="F798" s="5" t="s">
        <v>539</v>
      </c>
      <c r="G798" s="5" t="s">
        <v>522</v>
      </c>
      <c r="H798" s="5" t="s">
        <v>540</v>
      </c>
      <c r="I798" s="148" t="s">
        <v>182</v>
      </c>
      <c r="J798" s="5" t="s">
        <v>1964</v>
      </c>
      <c r="K798" s="5" t="s">
        <v>612</v>
      </c>
      <c r="M798" s="5" t="str">
        <f t="shared" ca="1" si="24"/>
        <v>I</v>
      </c>
      <c r="N798" s="5">
        <f ca="1">LOOKUP(99^99,--(0&amp;MID(C798,MIN(FIND({0,1,2,3,4,5,6,7,8,9},C798&amp;1234567890)),ROW(INDIRECT("1:"&amp;LEN(C798)+1)))))</f>
        <v>5</v>
      </c>
      <c r="O798" s="5" t="str">
        <f t="shared" si="25"/>
        <v>No data</v>
      </c>
      <c r="P798" s="5">
        <f ca="1">LOOKUP(99^99,--(0&amp;MID(G798,MIN(FIND({0,1,2,3,4,5,6,7,8,9},G798&amp;1234567890)),ROW(INDIRECT("1:"&amp;LEN(G798)+1)))))</f>
        <v>0</v>
      </c>
    </row>
    <row r="799" spans="1:16" x14ac:dyDescent="0.2">
      <c r="A799" s="148" t="s">
        <v>204</v>
      </c>
      <c r="B799" s="5">
        <v>63</v>
      </c>
      <c r="C799" s="5">
        <v>286</v>
      </c>
      <c r="D799" s="5">
        <v>8</v>
      </c>
      <c r="E799" s="5" t="s">
        <v>560</v>
      </c>
      <c r="F799" s="5" t="s">
        <v>561</v>
      </c>
      <c r="G799" s="5">
        <v>5.5</v>
      </c>
      <c r="H799" s="5" t="s">
        <v>1965</v>
      </c>
      <c r="I799" s="148" t="s">
        <v>317</v>
      </c>
      <c r="J799" s="5" t="s">
        <v>1966</v>
      </c>
      <c r="K799" s="5" t="s">
        <v>1967</v>
      </c>
      <c r="M799" s="5" t="str">
        <f t="shared" si="24"/>
        <v>IV</v>
      </c>
      <c r="N799" s="5">
        <f ca="1">LOOKUP(99^99,--(0&amp;MID(C799,MIN(FIND({0,1,2,3,4,5,6,7,8,9},C799&amp;1234567890)),ROW(INDIRECT("1:"&amp;LEN(C799)+1)))))</f>
        <v>286</v>
      </c>
      <c r="O799" s="5">
        <f t="shared" ca="1" si="25"/>
        <v>5.5</v>
      </c>
      <c r="P799" s="5">
        <f ca="1">LOOKUP(99^99,--(0&amp;MID(G799,MIN(FIND({0,1,2,3,4,5,6,7,8,9},G799&amp;1234567890)),ROW(INDIRECT("1:"&amp;LEN(G799)+1)))))</f>
        <v>5.5</v>
      </c>
    </row>
    <row r="800" spans="1:16" x14ac:dyDescent="0.2">
      <c r="A800" s="148" t="s">
        <v>287</v>
      </c>
      <c r="B800" s="5">
        <v>63</v>
      </c>
      <c r="C800" s="5">
        <v>4.1900000000000004</v>
      </c>
      <c r="D800" s="5" t="s">
        <v>723</v>
      </c>
      <c r="E800" s="5" t="s">
        <v>523</v>
      </c>
      <c r="F800" s="5" t="s">
        <v>533</v>
      </c>
      <c r="G800" s="5">
        <v>0.27</v>
      </c>
      <c r="H800" s="5" t="s">
        <v>1968</v>
      </c>
      <c r="I800" s="148" t="s">
        <v>248</v>
      </c>
      <c r="J800" s="5" t="s">
        <v>1969</v>
      </c>
      <c r="K800" s="5" t="s">
        <v>634</v>
      </c>
      <c r="M800" s="5" t="str">
        <f t="shared" ca="1" si="24"/>
        <v>II</v>
      </c>
      <c r="N800" s="5">
        <f ca="1">LOOKUP(99^99,--(0&amp;MID(C800,MIN(FIND({0,1,2,3,4,5,6,7,8,9},C800&amp;1234567890)),ROW(INDIRECT("1:"&amp;LEN(C800)+1)))))</f>
        <v>4.1900000000000004</v>
      </c>
      <c r="O800" s="5">
        <f t="shared" ca="1" si="25"/>
        <v>0.27</v>
      </c>
      <c r="P800" s="5">
        <f ca="1">LOOKUP(99^99,--(0&amp;MID(G800,MIN(FIND({0,1,2,3,4,5,6,7,8,9},G800&amp;1234567890)),ROW(INDIRECT("1:"&amp;LEN(G800)+1)))))</f>
        <v>0.27</v>
      </c>
    </row>
    <row r="801" spans="1:16" x14ac:dyDescent="0.2">
      <c r="A801" s="148" t="s">
        <v>261</v>
      </c>
      <c r="B801" s="5">
        <v>63</v>
      </c>
      <c r="C801" s="5">
        <v>3.9</v>
      </c>
      <c r="D801" s="5">
        <v>7</v>
      </c>
      <c r="E801" s="5" t="s">
        <v>523</v>
      </c>
      <c r="F801" s="5" t="s">
        <v>539</v>
      </c>
      <c r="G801" s="5" t="s">
        <v>546</v>
      </c>
      <c r="H801" s="5" t="s">
        <v>1970</v>
      </c>
      <c r="I801" s="148" t="s">
        <v>224</v>
      </c>
      <c r="J801" s="5" t="s">
        <v>1971</v>
      </c>
      <c r="K801" s="5" t="s">
        <v>612</v>
      </c>
      <c r="M801" s="5" t="str">
        <f t="shared" ca="1" si="24"/>
        <v>II</v>
      </c>
      <c r="N801" s="5">
        <f ca="1">LOOKUP(99^99,--(0&amp;MID(C801,MIN(FIND({0,1,2,3,4,5,6,7,8,9},C801&amp;1234567890)),ROW(INDIRECT("1:"&amp;LEN(C801)+1)))))</f>
        <v>3.9</v>
      </c>
      <c r="O801" s="5">
        <f t="shared" ca="1" si="25"/>
        <v>0</v>
      </c>
      <c r="P801" s="5">
        <f ca="1">LOOKUP(99^99,--(0&amp;MID(G801,MIN(FIND({0,1,2,3,4,5,6,7,8,9},G801&amp;1234567890)),ROW(INDIRECT("1:"&amp;LEN(G801)+1)))))</f>
        <v>0</v>
      </c>
    </row>
    <row r="802" spans="1:16" x14ac:dyDescent="0.2">
      <c r="A802" s="148" t="s">
        <v>172</v>
      </c>
      <c r="B802" s="5">
        <v>63</v>
      </c>
      <c r="C802" s="5">
        <v>4.7</v>
      </c>
      <c r="D802" s="5">
        <v>6</v>
      </c>
      <c r="E802" s="5" t="s">
        <v>523</v>
      </c>
      <c r="F802" s="5" t="s">
        <v>1972</v>
      </c>
      <c r="G802" s="5">
        <v>0.35</v>
      </c>
      <c r="H802" s="5" t="s">
        <v>1973</v>
      </c>
      <c r="I802" s="148" t="s">
        <v>209</v>
      </c>
      <c r="J802" s="5" t="s">
        <v>1974</v>
      </c>
      <c r="K802" s="5" t="s">
        <v>610</v>
      </c>
      <c r="M802" s="5" t="str">
        <f t="shared" ca="1" si="24"/>
        <v>I</v>
      </c>
      <c r="N802" s="5">
        <f ca="1">LOOKUP(99^99,--(0&amp;MID(C802,MIN(FIND({0,1,2,3,4,5,6,7,8,9},C802&amp;1234567890)),ROW(INDIRECT("1:"&amp;LEN(C802)+1)))))</f>
        <v>4.7</v>
      </c>
      <c r="O802" s="5">
        <f t="shared" ca="1" si="25"/>
        <v>0.35</v>
      </c>
      <c r="P802" s="5">
        <f ca="1">LOOKUP(99^99,--(0&amp;MID(G802,MIN(FIND({0,1,2,3,4,5,6,7,8,9},G802&amp;1234567890)),ROW(INDIRECT("1:"&amp;LEN(G802)+1)))))</f>
        <v>0.35</v>
      </c>
    </row>
    <row r="803" spans="1:16" x14ac:dyDescent="0.2">
      <c r="A803" s="148" t="s">
        <v>191</v>
      </c>
      <c r="B803" s="5">
        <v>63</v>
      </c>
      <c r="C803" s="5">
        <v>5.9</v>
      </c>
      <c r="D803" s="5">
        <v>7</v>
      </c>
      <c r="E803" s="5" t="s">
        <v>523</v>
      </c>
      <c r="F803" s="5" t="s">
        <v>719</v>
      </c>
      <c r="G803" s="5">
        <v>0.2</v>
      </c>
      <c r="H803" s="5" t="s">
        <v>752</v>
      </c>
      <c r="I803" s="148" t="s">
        <v>215</v>
      </c>
      <c r="J803" s="5" t="s">
        <v>1975</v>
      </c>
      <c r="K803" s="5" t="s">
        <v>637</v>
      </c>
      <c r="M803" s="5" t="str">
        <f t="shared" ca="1" si="24"/>
        <v>II</v>
      </c>
      <c r="N803" s="5">
        <f ca="1">LOOKUP(99^99,--(0&amp;MID(C803,MIN(FIND({0,1,2,3,4,5,6,7,8,9},C803&amp;1234567890)),ROW(INDIRECT("1:"&amp;LEN(C803)+1)))))</f>
        <v>5.9</v>
      </c>
      <c r="O803" s="5">
        <f t="shared" ca="1" si="25"/>
        <v>0.2</v>
      </c>
      <c r="P803" s="5">
        <f ca="1">LOOKUP(99^99,--(0&amp;MID(G803,MIN(FIND({0,1,2,3,4,5,6,7,8,9},G803&amp;1234567890)),ROW(INDIRECT("1:"&amp;LEN(G803)+1)))))</f>
        <v>0.2</v>
      </c>
    </row>
    <row r="804" spans="1:16" x14ac:dyDescent="0.2">
      <c r="A804" s="148" t="s">
        <v>191</v>
      </c>
      <c r="B804" s="5">
        <v>63</v>
      </c>
      <c r="C804" s="5">
        <v>7.2</v>
      </c>
      <c r="D804" s="5">
        <v>6</v>
      </c>
      <c r="E804" s="5" t="s">
        <v>523</v>
      </c>
      <c r="F804" s="5" t="s">
        <v>563</v>
      </c>
      <c r="G804" s="5">
        <v>10</v>
      </c>
      <c r="H804" s="5" t="s">
        <v>1976</v>
      </c>
      <c r="I804" s="148" t="s">
        <v>218</v>
      </c>
      <c r="J804" s="5" t="s">
        <v>1977</v>
      </c>
      <c r="K804" s="5" t="s">
        <v>1473</v>
      </c>
      <c r="M804" s="5" t="str">
        <f t="shared" ca="1" si="24"/>
        <v>I</v>
      </c>
      <c r="N804" s="5">
        <f ca="1">LOOKUP(99^99,--(0&amp;MID(C804,MIN(FIND({0,1,2,3,4,5,6,7,8,9},C804&amp;1234567890)),ROW(INDIRECT("1:"&amp;LEN(C804)+1)))))</f>
        <v>7.2</v>
      </c>
      <c r="O804" s="5">
        <f t="shared" ca="1" si="25"/>
        <v>10</v>
      </c>
      <c r="P804" s="5">
        <f ca="1">LOOKUP(99^99,--(0&amp;MID(G804,MIN(FIND({0,1,2,3,4,5,6,7,8,9},G804&amp;1234567890)),ROW(INDIRECT("1:"&amp;LEN(G804)+1)))))</f>
        <v>10</v>
      </c>
    </row>
    <row r="805" spans="1:16" x14ac:dyDescent="0.2">
      <c r="A805" s="148" t="s">
        <v>177</v>
      </c>
      <c r="B805" s="5">
        <v>63</v>
      </c>
      <c r="C805" s="5">
        <v>5.5</v>
      </c>
      <c r="D805" s="5">
        <v>6</v>
      </c>
      <c r="E805" s="5" t="s">
        <v>523</v>
      </c>
      <c r="F805" s="5" t="s">
        <v>539</v>
      </c>
      <c r="G805" s="5" t="s">
        <v>638</v>
      </c>
      <c r="H805" s="5" t="s">
        <v>618</v>
      </c>
      <c r="I805" s="148" t="s">
        <v>247</v>
      </c>
      <c r="J805" s="5" t="s">
        <v>1978</v>
      </c>
      <c r="K805" s="5" t="s">
        <v>697</v>
      </c>
      <c r="M805" s="5" t="str">
        <f t="shared" ca="1" si="24"/>
        <v>I</v>
      </c>
      <c r="N805" s="5">
        <f ca="1">LOOKUP(99^99,--(0&amp;MID(C805,MIN(FIND({0,1,2,3,4,5,6,7,8,9},C805&amp;1234567890)),ROW(INDIRECT("1:"&amp;LEN(C805)+1)))))</f>
        <v>5.5</v>
      </c>
      <c r="O805" s="5">
        <f t="shared" ca="1" si="25"/>
        <v>0.01</v>
      </c>
      <c r="P805" s="5">
        <f ca="1">LOOKUP(99^99,--(0&amp;MID(G805,MIN(FIND({0,1,2,3,4,5,6,7,8,9},G805&amp;1234567890)),ROW(INDIRECT("1:"&amp;LEN(G805)+1)))))</f>
        <v>0.01</v>
      </c>
    </row>
    <row r="806" spans="1:16" x14ac:dyDescent="0.2">
      <c r="A806" s="148" t="s">
        <v>245</v>
      </c>
      <c r="B806" s="5">
        <v>63</v>
      </c>
      <c r="C806" s="5">
        <v>5.5</v>
      </c>
      <c r="D806" s="5">
        <v>6</v>
      </c>
      <c r="E806" s="5" t="s">
        <v>523</v>
      </c>
      <c r="F806" s="5" t="s">
        <v>603</v>
      </c>
      <c r="G806" s="5">
        <v>0.19</v>
      </c>
      <c r="H806" s="5" t="s">
        <v>1979</v>
      </c>
      <c r="I806" s="148" t="s">
        <v>224</v>
      </c>
      <c r="J806" s="5" t="s">
        <v>1980</v>
      </c>
      <c r="K806" s="5" t="s">
        <v>671</v>
      </c>
      <c r="M806" s="5" t="str">
        <f t="shared" ca="1" si="24"/>
        <v>I</v>
      </c>
      <c r="N806" s="5">
        <f ca="1">LOOKUP(99^99,--(0&amp;MID(C806,MIN(FIND({0,1,2,3,4,5,6,7,8,9},C806&amp;1234567890)),ROW(INDIRECT("1:"&amp;LEN(C806)+1)))))</f>
        <v>5.5</v>
      </c>
      <c r="O806" s="5">
        <f t="shared" ca="1" si="25"/>
        <v>0.19</v>
      </c>
      <c r="P806" s="5">
        <f ca="1">LOOKUP(99^99,--(0&amp;MID(G806,MIN(FIND({0,1,2,3,4,5,6,7,8,9},G806&amp;1234567890)),ROW(INDIRECT("1:"&amp;LEN(G806)+1)))))</f>
        <v>0.19</v>
      </c>
    </row>
    <row r="807" spans="1:16" x14ac:dyDescent="0.2">
      <c r="A807" s="148" t="s">
        <v>212</v>
      </c>
      <c r="B807" s="5">
        <v>63</v>
      </c>
      <c r="C807" s="5">
        <v>2000</v>
      </c>
      <c r="D807" s="5">
        <v>10</v>
      </c>
      <c r="E807" s="5" t="s">
        <v>560</v>
      </c>
      <c r="F807" s="5" t="s">
        <v>561</v>
      </c>
      <c r="G807" s="5" t="s">
        <v>522</v>
      </c>
      <c r="H807" s="5" t="s">
        <v>597</v>
      </c>
      <c r="I807" s="148" t="s">
        <v>202</v>
      </c>
      <c r="J807" s="5" t="s">
        <v>1981</v>
      </c>
      <c r="K807" s="5" t="s">
        <v>526</v>
      </c>
      <c r="M807" s="5" t="str">
        <f t="shared" si="24"/>
        <v>IV</v>
      </c>
      <c r="N807" s="5">
        <f ca="1">LOOKUP(99^99,--(0&amp;MID(C807,MIN(FIND({0,1,2,3,4,5,6,7,8,9},C807&amp;1234567890)),ROW(INDIRECT("1:"&amp;LEN(C807)+1)))))</f>
        <v>2000</v>
      </c>
      <c r="O807" s="5">
        <f t="shared" ca="1" si="25"/>
        <v>2000</v>
      </c>
      <c r="P807" s="5">
        <f ca="1">LOOKUP(99^99,--(0&amp;MID(G807,MIN(FIND({0,1,2,3,4,5,6,7,8,9},G807&amp;1234567890)),ROW(INDIRECT("1:"&amp;LEN(G807)+1)))))</f>
        <v>0</v>
      </c>
    </row>
    <row r="808" spans="1:16" x14ac:dyDescent="0.2">
      <c r="A808" s="148" t="s">
        <v>172</v>
      </c>
      <c r="B808" s="5">
        <v>63</v>
      </c>
      <c r="C808" s="5">
        <v>127</v>
      </c>
      <c r="D808" s="5" t="s">
        <v>527</v>
      </c>
      <c r="E808" s="5" t="s">
        <v>560</v>
      </c>
      <c r="F808" s="5" t="s">
        <v>561</v>
      </c>
      <c r="G808" s="5" t="s">
        <v>522</v>
      </c>
      <c r="H808" s="5" t="s">
        <v>597</v>
      </c>
      <c r="I808" s="148" t="s">
        <v>181</v>
      </c>
      <c r="J808" s="5" t="s">
        <v>1982</v>
      </c>
      <c r="K808" s="5" t="s">
        <v>697</v>
      </c>
      <c r="M808" s="5" t="str">
        <f t="shared" si="24"/>
        <v>IV</v>
      </c>
      <c r="N808" s="5">
        <f ca="1">LOOKUP(99^99,--(0&amp;MID(C808,MIN(FIND({0,1,2,3,4,5,6,7,8,9},C808&amp;1234567890)),ROW(INDIRECT("1:"&amp;LEN(C808)+1)))))</f>
        <v>127</v>
      </c>
      <c r="O808" s="5">
        <f t="shared" ca="1" si="25"/>
        <v>127</v>
      </c>
      <c r="P808" s="5">
        <f ca="1">LOOKUP(99^99,--(0&amp;MID(G808,MIN(FIND({0,1,2,3,4,5,6,7,8,9},G808&amp;1234567890)),ROW(INDIRECT("1:"&amp;LEN(G808)+1)))))</f>
        <v>0</v>
      </c>
    </row>
    <row r="809" spans="1:16" x14ac:dyDescent="0.2">
      <c r="A809" s="148" t="s">
        <v>190</v>
      </c>
      <c r="B809" s="5">
        <v>63</v>
      </c>
      <c r="C809" s="5">
        <v>42</v>
      </c>
      <c r="D809" s="5">
        <v>9</v>
      </c>
      <c r="E809" s="5" t="s">
        <v>560</v>
      </c>
      <c r="F809" s="5" t="s">
        <v>561</v>
      </c>
      <c r="G809" s="5">
        <v>30.1</v>
      </c>
      <c r="H809" s="5" t="s">
        <v>1983</v>
      </c>
      <c r="I809" s="148" t="s">
        <v>248</v>
      </c>
      <c r="J809" s="5" t="s">
        <v>1984</v>
      </c>
      <c r="K809" s="5" t="s">
        <v>590</v>
      </c>
      <c r="M809" s="5" t="str">
        <f t="shared" si="24"/>
        <v>IV</v>
      </c>
      <c r="N809" s="5">
        <f ca="1">LOOKUP(99^99,--(0&amp;MID(C809,MIN(FIND({0,1,2,3,4,5,6,7,8,9},C809&amp;1234567890)),ROW(INDIRECT("1:"&amp;LEN(C809)+1)))))</f>
        <v>42</v>
      </c>
      <c r="O809" s="5">
        <f t="shared" ca="1" si="25"/>
        <v>30.1</v>
      </c>
      <c r="P809" s="5">
        <f ca="1">LOOKUP(99^99,--(0&amp;MID(G809,MIN(FIND({0,1,2,3,4,5,6,7,8,9},G809&amp;1234567890)),ROW(INDIRECT("1:"&amp;LEN(G809)+1)))))</f>
        <v>30.1</v>
      </c>
    </row>
    <row r="810" spans="1:16" x14ac:dyDescent="0.2">
      <c r="A810" s="148" t="s">
        <v>306</v>
      </c>
      <c r="B810" s="5">
        <v>63</v>
      </c>
      <c r="C810" s="5">
        <v>3.8</v>
      </c>
      <c r="D810" s="5">
        <v>6</v>
      </c>
      <c r="E810" s="5" t="s">
        <v>523</v>
      </c>
      <c r="F810" s="5" t="s">
        <v>533</v>
      </c>
      <c r="G810" s="5">
        <v>0.03</v>
      </c>
      <c r="H810" s="5" t="s">
        <v>554</v>
      </c>
      <c r="I810" s="148" t="s">
        <v>317</v>
      </c>
      <c r="J810" s="5" t="s">
        <v>1985</v>
      </c>
      <c r="K810" s="5" t="s">
        <v>526</v>
      </c>
      <c r="M810" s="5" t="str">
        <f t="shared" ca="1" si="24"/>
        <v>I</v>
      </c>
      <c r="N810" s="5">
        <f ca="1">LOOKUP(99^99,--(0&amp;MID(C810,MIN(FIND({0,1,2,3,4,5,6,7,8,9},C810&amp;1234567890)),ROW(INDIRECT("1:"&amp;LEN(C810)+1)))))</f>
        <v>3.8</v>
      </c>
      <c r="O810" s="5">
        <f t="shared" ca="1" si="25"/>
        <v>0.03</v>
      </c>
      <c r="P810" s="5">
        <f ca="1">LOOKUP(99^99,--(0&amp;MID(G810,MIN(FIND({0,1,2,3,4,5,6,7,8,9},G810&amp;1234567890)),ROW(INDIRECT("1:"&amp;LEN(G810)+1)))))</f>
        <v>0.03</v>
      </c>
    </row>
    <row r="811" spans="1:16" x14ac:dyDescent="0.2">
      <c r="A811" s="148" t="s">
        <v>222</v>
      </c>
      <c r="B811" s="5">
        <v>63</v>
      </c>
      <c r="C811" s="5">
        <v>3.7</v>
      </c>
      <c r="D811" s="5">
        <v>7</v>
      </c>
      <c r="E811" s="5" t="s">
        <v>686</v>
      </c>
      <c r="F811" s="5" t="s">
        <v>539</v>
      </c>
      <c r="G811" s="5" t="s">
        <v>522</v>
      </c>
      <c r="H811" s="5" t="s">
        <v>522</v>
      </c>
      <c r="I811" s="148" t="s">
        <v>224</v>
      </c>
      <c r="J811" s="5" t="s">
        <v>1986</v>
      </c>
      <c r="K811" s="5" t="s">
        <v>1987</v>
      </c>
      <c r="M811" s="5" t="str">
        <f t="shared" si="24"/>
        <v>II</v>
      </c>
      <c r="N811" s="5">
        <f ca="1">LOOKUP(99^99,--(0&amp;MID(C811,MIN(FIND({0,1,2,3,4,5,6,7,8,9},C811&amp;1234567890)),ROW(INDIRECT("1:"&amp;LEN(C811)+1)))))</f>
        <v>3.7</v>
      </c>
      <c r="O811" s="5" t="str">
        <f t="shared" si="25"/>
        <v>No data</v>
      </c>
      <c r="P811" s="5">
        <f ca="1">LOOKUP(99^99,--(0&amp;MID(G811,MIN(FIND({0,1,2,3,4,5,6,7,8,9},G811&amp;1234567890)),ROW(INDIRECT("1:"&amp;LEN(G811)+1)))))</f>
        <v>0</v>
      </c>
    </row>
    <row r="812" spans="1:16" x14ac:dyDescent="0.2">
      <c r="A812" s="148" t="s">
        <v>177</v>
      </c>
      <c r="B812" s="5">
        <v>63</v>
      </c>
      <c r="C812" s="5">
        <v>9.1</v>
      </c>
      <c r="D812" s="5">
        <v>7</v>
      </c>
      <c r="E812" s="5" t="s">
        <v>523</v>
      </c>
      <c r="F812" s="5" t="s">
        <v>533</v>
      </c>
      <c r="G812" s="5" t="s">
        <v>522</v>
      </c>
      <c r="H812" s="5" t="s">
        <v>540</v>
      </c>
      <c r="I812" s="148" t="s">
        <v>181</v>
      </c>
      <c r="J812" s="5" t="s">
        <v>1988</v>
      </c>
      <c r="K812" s="5" t="s">
        <v>612</v>
      </c>
      <c r="M812" s="5" t="str">
        <f t="shared" ca="1" si="24"/>
        <v>II</v>
      </c>
      <c r="N812" s="5">
        <f ca="1">LOOKUP(99^99,--(0&amp;MID(C812,MIN(FIND({0,1,2,3,4,5,6,7,8,9},C812&amp;1234567890)),ROW(INDIRECT("1:"&amp;LEN(C812)+1)))))</f>
        <v>9.1</v>
      </c>
      <c r="O812" s="5" t="str">
        <f t="shared" si="25"/>
        <v>No data</v>
      </c>
      <c r="P812" s="5">
        <f ca="1">LOOKUP(99^99,--(0&amp;MID(G812,MIN(FIND({0,1,2,3,4,5,6,7,8,9},G812&amp;1234567890)),ROW(INDIRECT("1:"&amp;LEN(G812)+1)))))</f>
        <v>0</v>
      </c>
    </row>
    <row r="813" spans="1:16" x14ac:dyDescent="0.2">
      <c r="A813" s="148" t="s">
        <v>255</v>
      </c>
      <c r="B813" s="5">
        <v>63</v>
      </c>
      <c r="C813" s="5">
        <v>15</v>
      </c>
      <c r="D813" s="5">
        <v>7</v>
      </c>
      <c r="E813" s="5" t="s">
        <v>581</v>
      </c>
      <c r="F813" s="5" t="s">
        <v>1489</v>
      </c>
      <c r="G813" s="5" t="s">
        <v>522</v>
      </c>
      <c r="H813" s="5" t="s">
        <v>522</v>
      </c>
      <c r="I813" s="148" t="s">
        <v>218</v>
      </c>
      <c r="J813" s="5" t="s">
        <v>1989</v>
      </c>
      <c r="K813" s="5" t="s">
        <v>1237</v>
      </c>
      <c r="M813" s="5" t="str">
        <f t="shared" si="24"/>
        <v>II</v>
      </c>
      <c r="N813" s="5">
        <f ca="1">LOOKUP(99^99,--(0&amp;MID(C813,MIN(FIND({0,1,2,3,4,5,6,7,8,9},C813&amp;1234567890)),ROW(INDIRECT("1:"&amp;LEN(C813)+1)))))</f>
        <v>15</v>
      </c>
      <c r="O813" s="5" t="str">
        <f t="shared" si="25"/>
        <v>No data</v>
      </c>
      <c r="P813" s="5">
        <f ca="1">LOOKUP(99^99,--(0&amp;MID(G813,MIN(FIND({0,1,2,3,4,5,6,7,8,9},G813&amp;1234567890)),ROW(INDIRECT("1:"&amp;LEN(G813)+1)))))</f>
        <v>0</v>
      </c>
    </row>
    <row r="814" spans="1:16" x14ac:dyDescent="0.2">
      <c r="A814" s="148" t="s">
        <v>208</v>
      </c>
      <c r="B814" s="5">
        <v>63</v>
      </c>
      <c r="C814" s="5">
        <v>6.7</v>
      </c>
      <c r="D814" s="5">
        <v>6</v>
      </c>
      <c r="E814" s="5" t="s">
        <v>523</v>
      </c>
      <c r="F814" s="5" t="s">
        <v>539</v>
      </c>
      <c r="G814" s="5" t="s">
        <v>546</v>
      </c>
      <c r="H814" s="5" t="s">
        <v>1183</v>
      </c>
      <c r="I814" s="148" t="s">
        <v>209</v>
      </c>
      <c r="J814" s="5" t="s">
        <v>1990</v>
      </c>
      <c r="K814" s="5" t="s">
        <v>728</v>
      </c>
      <c r="M814" s="5" t="str">
        <f t="shared" ca="1" si="24"/>
        <v>I</v>
      </c>
      <c r="N814" s="5">
        <f ca="1">LOOKUP(99^99,--(0&amp;MID(C814,MIN(FIND({0,1,2,3,4,5,6,7,8,9},C814&amp;1234567890)),ROW(INDIRECT("1:"&amp;LEN(C814)+1)))))</f>
        <v>6.7</v>
      </c>
      <c r="O814" s="5">
        <f t="shared" ca="1" si="25"/>
        <v>0</v>
      </c>
      <c r="P814" s="5">
        <f ca="1">LOOKUP(99^99,--(0&amp;MID(G814,MIN(FIND({0,1,2,3,4,5,6,7,8,9},G814&amp;1234567890)),ROW(INDIRECT("1:"&amp;LEN(G814)+1)))))</f>
        <v>0</v>
      </c>
    </row>
    <row r="815" spans="1:16" x14ac:dyDescent="0.2">
      <c r="A815" s="148" t="s">
        <v>215</v>
      </c>
      <c r="B815" s="5">
        <v>63</v>
      </c>
      <c r="C815" s="5">
        <v>34.799999999999997</v>
      </c>
      <c r="D815" s="5">
        <v>7</v>
      </c>
      <c r="E815" s="5" t="s">
        <v>523</v>
      </c>
      <c r="F815" s="5" t="s">
        <v>533</v>
      </c>
      <c r="G815" s="5">
        <v>6</v>
      </c>
      <c r="H815" s="5" t="s">
        <v>1991</v>
      </c>
      <c r="I815" s="148" t="s">
        <v>224</v>
      </c>
      <c r="J815" s="5" t="s">
        <v>1992</v>
      </c>
      <c r="K815" s="5" t="s">
        <v>653</v>
      </c>
      <c r="M815" s="5" t="str">
        <f t="shared" ca="1" si="24"/>
        <v>II</v>
      </c>
      <c r="N815" s="5">
        <f ca="1">LOOKUP(99^99,--(0&amp;MID(C815,MIN(FIND({0,1,2,3,4,5,6,7,8,9},C815&amp;1234567890)),ROW(INDIRECT("1:"&amp;LEN(C815)+1)))))</f>
        <v>34.799999999999997</v>
      </c>
      <c r="O815" s="5">
        <f t="shared" ca="1" si="25"/>
        <v>6</v>
      </c>
      <c r="P815" s="5">
        <f ca="1">LOOKUP(99^99,--(0&amp;MID(G815,MIN(FIND({0,1,2,3,4,5,6,7,8,9},G815&amp;1234567890)),ROW(INDIRECT("1:"&amp;LEN(G815)+1)))))</f>
        <v>6</v>
      </c>
    </row>
    <row r="816" spans="1:16" x14ac:dyDescent="0.2">
      <c r="A816" s="148" t="s">
        <v>230</v>
      </c>
      <c r="B816" s="5">
        <v>63</v>
      </c>
      <c r="C816" s="5">
        <v>4.3</v>
      </c>
      <c r="D816" s="5">
        <v>7</v>
      </c>
      <c r="E816" s="5" t="s">
        <v>523</v>
      </c>
      <c r="F816" s="5" t="s">
        <v>533</v>
      </c>
      <c r="G816" s="5" t="s">
        <v>1993</v>
      </c>
      <c r="H816" s="5" t="s">
        <v>654</v>
      </c>
      <c r="I816" s="148" t="s">
        <v>224</v>
      </c>
      <c r="J816" s="5" t="s">
        <v>1994</v>
      </c>
      <c r="K816" s="5" t="s">
        <v>653</v>
      </c>
      <c r="M816" s="5" t="str">
        <f t="shared" ca="1" si="24"/>
        <v>II</v>
      </c>
      <c r="N816" s="5">
        <f ca="1">LOOKUP(99^99,--(0&amp;MID(C816,MIN(FIND({0,1,2,3,4,5,6,7,8,9},C816&amp;1234567890)),ROW(INDIRECT("1:"&amp;LEN(C816)+1)))))</f>
        <v>4.3</v>
      </c>
      <c r="O816" s="5" t="str">
        <f t="shared" ca="1" si="25"/>
        <v>no data</v>
      </c>
      <c r="P816" s="5">
        <f ca="1">LOOKUP(99^99,--(0&amp;MID(G816,MIN(FIND({0,1,2,3,4,5,6,7,8,9},G816&amp;1234567890)),ROW(INDIRECT("1:"&amp;LEN(G816)+1)))))</f>
        <v>0</v>
      </c>
    </row>
    <row r="817" spans="1:16" x14ac:dyDescent="0.2">
      <c r="A817" s="148" t="s">
        <v>194</v>
      </c>
      <c r="B817" s="5">
        <v>64</v>
      </c>
      <c r="C817" s="5">
        <v>9.1999999999999993</v>
      </c>
      <c r="D817" s="5">
        <v>6</v>
      </c>
      <c r="E817" s="5" t="s">
        <v>523</v>
      </c>
      <c r="F817" s="5" t="s">
        <v>539</v>
      </c>
      <c r="G817" s="5">
        <v>0.04</v>
      </c>
      <c r="H817" s="5" t="s">
        <v>1995</v>
      </c>
      <c r="I817" s="148" t="s">
        <v>247</v>
      </c>
      <c r="J817" s="5" t="s">
        <v>1996</v>
      </c>
      <c r="K817" s="5" t="s">
        <v>805</v>
      </c>
      <c r="M817" s="5" t="str">
        <f t="shared" ca="1" si="24"/>
        <v>I</v>
      </c>
      <c r="N817" s="5">
        <f ca="1">LOOKUP(99^99,--(0&amp;MID(C817,MIN(FIND({0,1,2,3,4,5,6,7,8,9},C817&amp;1234567890)),ROW(INDIRECT("1:"&amp;LEN(C817)+1)))))</f>
        <v>9.1999999999999993</v>
      </c>
      <c r="O817" s="5">
        <f t="shared" ca="1" si="25"/>
        <v>0.04</v>
      </c>
      <c r="P817" s="5">
        <f ca="1">LOOKUP(99^99,--(0&amp;MID(G817,MIN(FIND({0,1,2,3,4,5,6,7,8,9},G817&amp;1234567890)),ROW(INDIRECT("1:"&amp;LEN(G817)+1)))))</f>
        <v>0.04</v>
      </c>
    </row>
    <row r="818" spans="1:16" x14ac:dyDescent="0.2">
      <c r="A818" s="148" t="s">
        <v>322</v>
      </c>
      <c r="B818" s="5">
        <v>64</v>
      </c>
      <c r="C818" s="5">
        <v>7.3</v>
      </c>
      <c r="D818" s="5" t="s">
        <v>527</v>
      </c>
      <c r="E818" s="5" t="s">
        <v>527</v>
      </c>
      <c r="F818" s="5" t="s">
        <v>810</v>
      </c>
      <c r="G818" s="5">
        <v>0.26</v>
      </c>
      <c r="H818" s="5" t="s">
        <v>561</v>
      </c>
      <c r="I818" s="148" t="s">
        <v>224</v>
      </c>
      <c r="J818" s="5" t="s">
        <v>1997</v>
      </c>
      <c r="K818" s="5" t="s">
        <v>817</v>
      </c>
      <c r="M818" s="5" t="str">
        <f t="shared" si="24"/>
        <v>Uncat</v>
      </c>
      <c r="N818" s="5">
        <f ca="1">LOOKUP(99^99,--(0&amp;MID(C818,MIN(FIND({0,1,2,3,4,5,6,7,8,9},C818&amp;1234567890)),ROW(INDIRECT("1:"&amp;LEN(C818)+1)))))</f>
        <v>7.3</v>
      </c>
      <c r="O818" s="5">
        <f t="shared" ca="1" si="25"/>
        <v>0.26</v>
      </c>
      <c r="P818" s="5">
        <f ca="1">LOOKUP(99^99,--(0&amp;MID(G818,MIN(FIND({0,1,2,3,4,5,6,7,8,9},G818&amp;1234567890)),ROW(INDIRECT("1:"&amp;LEN(G818)+1)))))</f>
        <v>0.26</v>
      </c>
    </row>
    <row r="819" spans="1:16" x14ac:dyDescent="0.2">
      <c r="A819" s="148" t="s">
        <v>183</v>
      </c>
      <c r="B819" s="5">
        <v>64</v>
      </c>
      <c r="C819" s="5">
        <v>4.9000000000000004</v>
      </c>
      <c r="D819" s="5">
        <v>7</v>
      </c>
      <c r="E819" s="5" t="s">
        <v>523</v>
      </c>
      <c r="F819" s="5" t="s">
        <v>603</v>
      </c>
      <c r="G819" s="5">
        <v>7.5</v>
      </c>
      <c r="H819" s="5" t="s">
        <v>1998</v>
      </c>
      <c r="I819" s="148" t="s">
        <v>247</v>
      </c>
      <c r="J819" s="5" t="s">
        <v>1999</v>
      </c>
      <c r="K819" s="5" t="s">
        <v>542</v>
      </c>
      <c r="M819" s="5" t="str">
        <f t="shared" ca="1" si="24"/>
        <v>II</v>
      </c>
      <c r="N819" s="5">
        <f ca="1">LOOKUP(99^99,--(0&amp;MID(C819,MIN(FIND({0,1,2,3,4,5,6,7,8,9},C819&amp;1234567890)),ROW(INDIRECT("1:"&amp;LEN(C819)+1)))))</f>
        <v>4.9000000000000004</v>
      </c>
      <c r="O819" s="5">
        <f t="shared" ca="1" si="25"/>
        <v>7.5</v>
      </c>
      <c r="P819" s="5">
        <f ca="1">LOOKUP(99^99,--(0&amp;MID(G819,MIN(FIND({0,1,2,3,4,5,6,7,8,9},G819&amp;1234567890)),ROW(INDIRECT("1:"&amp;LEN(G819)+1)))))</f>
        <v>7.5</v>
      </c>
    </row>
    <row r="820" spans="1:16" x14ac:dyDescent="0.2">
      <c r="A820" s="148" t="s">
        <v>219</v>
      </c>
      <c r="B820" s="5">
        <v>64</v>
      </c>
      <c r="C820" s="5">
        <v>8.77</v>
      </c>
      <c r="D820" s="5">
        <v>6</v>
      </c>
      <c r="E820" s="5" t="s">
        <v>523</v>
      </c>
      <c r="F820" s="5" t="s">
        <v>539</v>
      </c>
      <c r="G820" s="5" t="s">
        <v>546</v>
      </c>
      <c r="H820" s="5" t="s">
        <v>2000</v>
      </c>
      <c r="I820" s="148" t="s">
        <v>178</v>
      </c>
      <c r="J820" s="5" t="s">
        <v>2001</v>
      </c>
      <c r="K820" s="5" t="s">
        <v>544</v>
      </c>
      <c r="M820" s="5" t="str">
        <f t="shared" ca="1" si="24"/>
        <v>I</v>
      </c>
      <c r="N820" s="5">
        <f ca="1">LOOKUP(99^99,--(0&amp;MID(C820,MIN(FIND({0,1,2,3,4,5,6,7,8,9},C820&amp;1234567890)),ROW(INDIRECT("1:"&amp;LEN(C820)+1)))))</f>
        <v>8.77</v>
      </c>
      <c r="O820" s="5">
        <f t="shared" ca="1" si="25"/>
        <v>0</v>
      </c>
      <c r="P820" s="5">
        <f ca="1">LOOKUP(99^99,--(0&amp;MID(G820,MIN(FIND({0,1,2,3,4,5,6,7,8,9},G820&amp;1234567890)),ROW(INDIRECT("1:"&amp;LEN(G820)+1)))))</f>
        <v>0</v>
      </c>
    </row>
    <row r="821" spans="1:16" x14ac:dyDescent="0.2">
      <c r="A821" s="148" t="s">
        <v>179</v>
      </c>
      <c r="B821" s="5">
        <v>64</v>
      </c>
      <c r="C821" s="5">
        <v>11.6</v>
      </c>
      <c r="D821" s="5">
        <v>6</v>
      </c>
      <c r="E821" s="5" t="s">
        <v>523</v>
      </c>
      <c r="F821" s="5" t="s">
        <v>2002</v>
      </c>
      <c r="G821" s="5">
        <v>9.1</v>
      </c>
      <c r="H821" s="5" t="s">
        <v>2003</v>
      </c>
      <c r="I821" s="148" t="s">
        <v>224</v>
      </c>
      <c r="J821" s="5" t="s">
        <v>2004</v>
      </c>
      <c r="K821" s="5" t="s">
        <v>634</v>
      </c>
      <c r="M821" s="5" t="str">
        <f t="shared" ca="1" si="24"/>
        <v>II</v>
      </c>
      <c r="N821" s="5">
        <f ca="1">LOOKUP(99^99,--(0&amp;MID(C821,MIN(FIND({0,1,2,3,4,5,6,7,8,9},C821&amp;1234567890)),ROW(INDIRECT("1:"&amp;LEN(C821)+1)))))</f>
        <v>11.6</v>
      </c>
      <c r="O821" s="5">
        <f t="shared" ca="1" si="25"/>
        <v>9.1</v>
      </c>
      <c r="P821" s="5">
        <f ca="1">LOOKUP(99^99,--(0&amp;MID(G821,MIN(FIND({0,1,2,3,4,5,6,7,8,9},G821&amp;1234567890)),ROW(INDIRECT("1:"&amp;LEN(G821)+1)))))</f>
        <v>9.1</v>
      </c>
    </row>
    <row r="822" spans="1:16" x14ac:dyDescent="0.2">
      <c r="A822" s="148" t="s">
        <v>191</v>
      </c>
      <c r="B822" s="5">
        <v>64</v>
      </c>
      <c r="C822" s="5">
        <v>5.6</v>
      </c>
      <c r="D822" s="5">
        <v>6</v>
      </c>
      <c r="E822" s="5" t="s">
        <v>523</v>
      </c>
      <c r="F822" s="5" t="s">
        <v>539</v>
      </c>
      <c r="G822" s="5" t="s">
        <v>546</v>
      </c>
      <c r="H822" s="5" t="s">
        <v>554</v>
      </c>
      <c r="I822" s="148" t="s">
        <v>178</v>
      </c>
      <c r="J822" s="5" t="s">
        <v>2005</v>
      </c>
      <c r="K822" s="5" t="s">
        <v>615</v>
      </c>
      <c r="M822" s="5" t="str">
        <f t="shared" ca="1" si="24"/>
        <v>I</v>
      </c>
      <c r="N822" s="5">
        <f ca="1">LOOKUP(99^99,--(0&amp;MID(C822,MIN(FIND({0,1,2,3,4,5,6,7,8,9},C822&amp;1234567890)),ROW(INDIRECT("1:"&amp;LEN(C822)+1)))))</f>
        <v>5.6</v>
      </c>
      <c r="O822" s="5">
        <f t="shared" ca="1" si="25"/>
        <v>0</v>
      </c>
      <c r="P822" s="5">
        <f ca="1">LOOKUP(99^99,--(0&amp;MID(G822,MIN(FIND({0,1,2,3,4,5,6,7,8,9},G822&amp;1234567890)),ROW(INDIRECT("1:"&amp;LEN(G822)+1)))))</f>
        <v>0</v>
      </c>
    </row>
    <row r="823" spans="1:16" x14ac:dyDescent="0.2">
      <c r="A823" s="148" t="s">
        <v>181</v>
      </c>
      <c r="B823" s="5">
        <v>64</v>
      </c>
      <c r="C823" s="5">
        <v>7.2</v>
      </c>
      <c r="D823" s="5">
        <v>8</v>
      </c>
      <c r="E823" s="5" t="s">
        <v>523</v>
      </c>
      <c r="F823" s="5" t="s">
        <v>533</v>
      </c>
      <c r="G823" s="5">
        <v>0.43</v>
      </c>
      <c r="H823" s="5" t="s">
        <v>2006</v>
      </c>
      <c r="I823" s="148" t="s">
        <v>218</v>
      </c>
      <c r="J823" s="5" t="s">
        <v>1054</v>
      </c>
      <c r="K823" s="5" t="s">
        <v>626</v>
      </c>
      <c r="M823" s="5" t="str">
        <f t="shared" ca="1" si="24"/>
        <v>II</v>
      </c>
      <c r="N823" s="5">
        <f ca="1">LOOKUP(99^99,--(0&amp;MID(C823,MIN(FIND({0,1,2,3,4,5,6,7,8,9},C823&amp;1234567890)),ROW(INDIRECT("1:"&amp;LEN(C823)+1)))))</f>
        <v>7.2</v>
      </c>
      <c r="O823" s="5">
        <f t="shared" ca="1" si="25"/>
        <v>0.43</v>
      </c>
      <c r="P823" s="5">
        <f ca="1">LOOKUP(99^99,--(0&amp;MID(G823,MIN(FIND({0,1,2,3,4,5,6,7,8,9},G823&amp;1234567890)),ROW(INDIRECT("1:"&amp;LEN(G823)+1)))))</f>
        <v>0.43</v>
      </c>
    </row>
    <row r="824" spans="1:16" x14ac:dyDescent="0.2">
      <c r="A824" s="148" t="s">
        <v>184</v>
      </c>
      <c r="B824" s="5">
        <v>64</v>
      </c>
      <c r="C824" s="5">
        <v>4.5</v>
      </c>
      <c r="D824" s="5">
        <v>6</v>
      </c>
      <c r="E824" s="5" t="s">
        <v>523</v>
      </c>
      <c r="F824" s="5" t="s">
        <v>539</v>
      </c>
      <c r="G824" s="5" t="s">
        <v>522</v>
      </c>
      <c r="H824" s="5" t="s">
        <v>540</v>
      </c>
      <c r="I824" s="148" t="s">
        <v>177</v>
      </c>
      <c r="J824" s="5" t="s">
        <v>1539</v>
      </c>
      <c r="K824" s="5" t="s">
        <v>526</v>
      </c>
      <c r="M824" s="5" t="str">
        <f t="shared" ca="1" si="24"/>
        <v>I</v>
      </c>
      <c r="N824" s="5">
        <f ca="1">LOOKUP(99^99,--(0&amp;MID(C824,MIN(FIND({0,1,2,3,4,5,6,7,8,9},C824&amp;1234567890)),ROW(INDIRECT("1:"&amp;LEN(C824)+1)))))</f>
        <v>4.5</v>
      </c>
      <c r="O824" s="5" t="str">
        <f t="shared" si="25"/>
        <v>No data</v>
      </c>
      <c r="P824" s="5">
        <f ca="1">LOOKUP(99^99,--(0&amp;MID(G824,MIN(FIND({0,1,2,3,4,5,6,7,8,9},G824&amp;1234567890)),ROW(INDIRECT("1:"&amp;LEN(G824)+1)))))</f>
        <v>0</v>
      </c>
    </row>
    <row r="825" spans="1:16" x14ac:dyDescent="0.2">
      <c r="A825" s="148" t="s">
        <v>240</v>
      </c>
      <c r="B825" s="5">
        <v>64</v>
      </c>
      <c r="C825" s="5">
        <v>6</v>
      </c>
      <c r="D825" s="5">
        <v>7</v>
      </c>
      <c r="E825" s="5" t="s">
        <v>523</v>
      </c>
      <c r="F825" s="5" t="s">
        <v>2007</v>
      </c>
      <c r="G825" s="5">
        <v>0.39</v>
      </c>
      <c r="H825" s="5" t="s">
        <v>535</v>
      </c>
      <c r="I825" s="148" t="s">
        <v>215</v>
      </c>
      <c r="J825" s="5" t="s">
        <v>2008</v>
      </c>
      <c r="K825" s="5" t="s">
        <v>556</v>
      </c>
      <c r="M825" s="5" t="str">
        <f t="shared" ca="1" si="24"/>
        <v>II</v>
      </c>
      <c r="N825" s="5">
        <f ca="1">LOOKUP(99^99,--(0&amp;MID(C825,MIN(FIND({0,1,2,3,4,5,6,7,8,9},C825&amp;1234567890)),ROW(INDIRECT("1:"&amp;LEN(C825)+1)))))</f>
        <v>6</v>
      </c>
      <c r="O825" s="5">
        <f t="shared" ca="1" si="25"/>
        <v>0.39</v>
      </c>
      <c r="P825" s="5">
        <f ca="1">LOOKUP(99^99,--(0&amp;MID(G825,MIN(FIND({0,1,2,3,4,5,6,7,8,9},G825&amp;1234567890)),ROW(INDIRECT("1:"&amp;LEN(G825)+1)))))</f>
        <v>0.39</v>
      </c>
    </row>
    <row r="826" spans="1:16" x14ac:dyDescent="0.2">
      <c r="A826" s="148" t="s">
        <v>309</v>
      </c>
      <c r="B826" s="5">
        <v>64</v>
      </c>
      <c r="C826" s="5">
        <v>8.9</v>
      </c>
      <c r="D826" s="5">
        <v>7</v>
      </c>
      <c r="E826" s="5" t="s">
        <v>523</v>
      </c>
      <c r="F826" s="5" t="s">
        <v>2009</v>
      </c>
      <c r="G826" s="5">
        <v>7.65</v>
      </c>
      <c r="H826" s="5" t="s">
        <v>2010</v>
      </c>
      <c r="I826" s="148" t="s">
        <v>247</v>
      </c>
      <c r="J826" s="5" t="s">
        <v>2011</v>
      </c>
      <c r="K826" s="5" t="s">
        <v>610</v>
      </c>
      <c r="M826" s="5" t="str">
        <f t="shared" ca="1" si="24"/>
        <v>II</v>
      </c>
      <c r="N826" s="5">
        <f ca="1">LOOKUP(99^99,--(0&amp;MID(C826,MIN(FIND({0,1,2,3,4,5,6,7,8,9},C826&amp;1234567890)),ROW(INDIRECT("1:"&amp;LEN(C826)+1)))))</f>
        <v>8.9</v>
      </c>
      <c r="O826" s="5">
        <f t="shared" ca="1" si="25"/>
        <v>7.65</v>
      </c>
      <c r="P826" s="5">
        <f ca="1">LOOKUP(99^99,--(0&amp;MID(G826,MIN(FIND({0,1,2,3,4,5,6,7,8,9},G826&amp;1234567890)),ROW(INDIRECT("1:"&amp;LEN(G826)+1)))))</f>
        <v>7.65</v>
      </c>
    </row>
    <row r="827" spans="1:16" x14ac:dyDescent="0.2">
      <c r="A827" s="148" t="s">
        <v>210</v>
      </c>
      <c r="B827" s="5">
        <v>64</v>
      </c>
      <c r="C827" s="5">
        <v>4.5</v>
      </c>
      <c r="D827" s="5">
        <v>7</v>
      </c>
      <c r="E827" s="5" t="s">
        <v>523</v>
      </c>
      <c r="F827" s="5" t="s">
        <v>719</v>
      </c>
      <c r="G827" s="5" t="s">
        <v>546</v>
      </c>
      <c r="H827" s="5" t="s">
        <v>666</v>
      </c>
      <c r="I827" s="148" t="s">
        <v>215</v>
      </c>
      <c r="J827" s="5" t="s">
        <v>0</v>
      </c>
      <c r="K827" s="5" t="s">
        <v>1094</v>
      </c>
      <c r="M827" s="5" t="str">
        <f t="shared" ca="1" si="24"/>
        <v>II</v>
      </c>
      <c r="N827" s="5">
        <f ca="1">LOOKUP(99^99,--(0&amp;MID(C827,MIN(FIND({0,1,2,3,4,5,6,7,8,9},C827&amp;1234567890)),ROW(INDIRECT("1:"&amp;LEN(C827)+1)))))</f>
        <v>4.5</v>
      </c>
      <c r="O827" s="5">
        <f t="shared" ca="1" si="25"/>
        <v>0</v>
      </c>
      <c r="P827" s="5">
        <f ca="1">LOOKUP(99^99,--(0&amp;MID(G827,MIN(FIND({0,1,2,3,4,5,6,7,8,9},G827&amp;1234567890)),ROW(INDIRECT("1:"&amp;LEN(G827)+1)))))</f>
        <v>0</v>
      </c>
    </row>
    <row r="828" spans="1:16" x14ac:dyDescent="0.2">
      <c r="A828" s="148" t="s">
        <v>217</v>
      </c>
      <c r="B828" s="5">
        <v>64</v>
      </c>
      <c r="C828" s="5">
        <v>6</v>
      </c>
      <c r="D828" s="5">
        <v>7</v>
      </c>
      <c r="E828" s="5" t="s">
        <v>523</v>
      </c>
      <c r="F828" s="5" t="s">
        <v>528</v>
      </c>
      <c r="G828" s="5">
        <v>4.4000000000000004</v>
      </c>
      <c r="H828" s="5" t="s">
        <v>535</v>
      </c>
      <c r="I828" s="148" t="s">
        <v>202</v>
      </c>
      <c r="J828" s="5" t="s">
        <v>1</v>
      </c>
      <c r="K828" s="5" t="s">
        <v>634</v>
      </c>
      <c r="M828" s="5" t="str">
        <f t="shared" ca="1" si="24"/>
        <v>II</v>
      </c>
      <c r="N828" s="5">
        <f ca="1">LOOKUP(99^99,--(0&amp;MID(C828,MIN(FIND({0,1,2,3,4,5,6,7,8,9},C828&amp;1234567890)),ROW(INDIRECT("1:"&amp;LEN(C828)+1)))))</f>
        <v>6</v>
      </c>
      <c r="O828" s="5">
        <f t="shared" ca="1" si="25"/>
        <v>4.4000000000000004</v>
      </c>
      <c r="P828" s="5">
        <f ca="1">LOOKUP(99^99,--(0&amp;MID(G828,MIN(FIND({0,1,2,3,4,5,6,7,8,9},G828&amp;1234567890)),ROW(INDIRECT("1:"&amp;LEN(G828)+1)))))</f>
        <v>4.4000000000000004</v>
      </c>
    </row>
    <row r="829" spans="1:16" x14ac:dyDescent="0.2">
      <c r="A829" s="148" t="s">
        <v>271</v>
      </c>
      <c r="B829" s="5">
        <v>64</v>
      </c>
      <c r="C829" s="5">
        <v>62.3</v>
      </c>
      <c r="D829" s="5">
        <v>9</v>
      </c>
      <c r="E829" s="5" t="s">
        <v>710</v>
      </c>
      <c r="F829" s="5" t="s">
        <v>719</v>
      </c>
      <c r="G829" s="5">
        <v>1.5</v>
      </c>
      <c r="H829" s="5" t="s">
        <v>2</v>
      </c>
      <c r="I829" s="148" t="s">
        <v>178</v>
      </c>
      <c r="J829" s="5" t="s">
        <v>3</v>
      </c>
      <c r="K829" s="5" t="s">
        <v>626</v>
      </c>
      <c r="M829" s="5" t="str">
        <f t="shared" si="24"/>
        <v>III</v>
      </c>
      <c r="N829" s="5">
        <f ca="1">LOOKUP(99^99,--(0&amp;MID(C829,MIN(FIND({0,1,2,3,4,5,6,7,8,9},C829&amp;1234567890)),ROW(INDIRECT("1:"&amp;LEN(C829)+1)))))</f>
        <v>62.3</v>
      </c>
      <c r="O829" s="5">
        <f t="shared" ca="1" si="25"/>
        <v>1.5</v>
      </c>
      <c r="P829" s="5">
        <f ca="1">LOOKUP(99^99,--(0&amp;MID(G829,MIN(FIND({0,1,2,3,4,5,6,7,8,9},G829&amp;1234567890)),ROW(INDIRECT("1:"&amp;LEN(G829)+1)))))</f>
        <v>1.5</v>
      </c>
    </row>
    <row r="830" spans="1:16" x14ac:dyDescent="0.2">
      <c r="A830" s="148" t="s">
        <v>323</v>
      </c>
      <c r="B830" s="5">
        <v>64</v>
      </c>
      <c r="C830" s="5">
        <v>6</v>
      </c>
      <c r="D830" s="5">
        <v>6</v>
      </c>
      <c r="E830" s="5" t="s">
        <v>523</v>
      </c>
      <c r="F830" s="5" t="s">
        <v>646</v>
      </c>
      <c r="G830" s="5">
        <v>0.2</v>
      </c>
      <c r="H830" s="5" t="s">
        <v>4</v>
      </c>
      <c r="I830" s="148" t="s">
        <v>224</v>
      </c>
      <c r="J830" s="5" t="s">
        <v>5</v>
      </c>
      <c r="K830" s="5" t="s">
        <v>626</v>
      </c>
      <c r="M830" s="5" t="str">
        <f t="shared" ca="1" si="24"/>
        <v>I</v>
      </c>
      <c r="N830" s="5">
        <f ca="1">LOOKUP(99^99,--(0&amp;MID(C830,MIN(FIND({0,1,2,3,4,5,6,7,8,9},C830&amp;1234567890)),ROW(INDIRECT("1:"&amp;LEN(C830)+1)))))</f>
        <v>6</v>
      </c>
      <c r="O830" s="5">
        <f t="shared" ca="1" si="25"/>
        <v>0.2</v>
      </c>
      <c r="P830" s="5">
        <f ca="1">LOOKUP(99^99,--(0&amp;MID(G830,MIN(FIND({0,1,2,3,4,5,6,7,8,9},G830&amp;1234567890)),ROW(INDIRECT("1:"&amp;LEN(G830)+1)))))</f>
        <v>0.2</v>
      </c>
    </row>
    <row r="831" spans="1:16" x14ac:dyDescent="0.2">
      <c r="A831" s="148" t="s">
        <v>183</v>
      </c>
      <c r="B831" s="5">
        <v>64</v>
      </c>
      <c r="C831" s="5">
        <v>5.6</v>
      </c>
      <c r="D831" s="5">
        <v>6</v>
      </c>
      <c r="E831" s="5" t="s">
        <v>523</v>
      </c>
      <c r="F831" s="5" t="s">
        <v>539</v>
      </c>
      <c r="G831" s="5" t="s">
        <v>546</v>
      </c>
      <c r="H831" s="5" t="s">
        <v>6</v>
      </c>
      <c r="I831" s="148" t="s">
        <v>224</v>
      </c>
      <c r="J831" s="5" t="s">
        <v>7</v>
      </c>
      <c r="K831" s="5" t="s">
        <v>556</v>
      </c>
      <c r="M831" s="5" t="str">
        <f t="shared" ca="1" si="24"/>
        <v>I</v>
      </c>
      <c r="N831" s="5">
        <f ca="1">LOOKUP(99^99,--(0&amp;MID(C831,MIN(FIND({0,1,2,3,4,5,6,7,8,9},C831&amp;1234567890)),ROW(INDIRECT("1:"&amp;LEN(C831)+1)))))</f>
        <v>5.6</v>
      </c>
      <c r="O831" s="5">
        <f t="shared" ca="1" si="25"/>
        <v>0</v>
      </c>
      <c r="P831" s="5">
        <f ca="1">LOOKUP(99^99,--(0&amp;MID(G831,MIN(FIND({0,1,2,3,4,5,6,7,8,9},G831&amp;1234567890)),ROW(INDIRECT("1:"&amp;LEN(G831)+1)))))</f>
        <v>0</v>
      </c>
    </row>
    <row r="832" spans="1:16" x14ac:dyDescent="0.2">
      <c r="A832" s="148" t="s">
        <v>185</v>
      </c>
      <c r="B832" s="5">
        <v>64</v>
      </c>
      <c r="C832" s="5">
        <v>3.2</v>
      </c>
      <c r="D832" s="5">
        <v>6</v>
      </c>
      <c r="E832" s="5" t="s">
        <v>581</v>
      </c>
      <c r="F832" s="5" t="s">
        <v>539</v>
      </c>
      <c r="G832" s="5" t="s">
        <v>546</v>
      </c>
      <c r="H832" s="5" t="s">
        <v>618</v>
      </c>
      <c r="I832" s="148" t="s">
        <v>173</v>
      </c>
      <c r="J832" s="5" t="s">
        <v>8</v>
      </c>
      <c r="K832" s="5" t="s">
        <v>610</v>
      </c>
      <c r="M832" s="5" t="str">
        <f t="shared" si="24"/>
        <v>II</v>
      </c>
      <c r="N832" s="5">
        <f ca="1">LOOKUP(99^99,--(0&amp;MID(C832,MIN(FIND({0,1,2,3,4,5,6,7,8,9},C832&amp;1234567890)),ROW(INDIRECT("1:"&amp;LEN(C832)+1)))))</f>
        <v>3.2</v>
      </c>
      <c r="O832" s="5">
        <f t="shared" ca="1" si="25"/>
        <v>0</v>
      </c>
      <c r="P832" s="5">
        <f ca="1">LOOKUP(99^99,--(0&amp;MID(G832,MIN(FIND({0,1,2,3,4,5,6,7,8,9},G832&amp;1234567890)),ROW(INDIRECT("1:"&amp;LEN(G832)+1)))))</f>
        <v>0</v>
      </c>
    </row>
    <row r="833" spans="1:16" x14ac:dyDescent="0.2">
      <c r="A833" s="148" t="s">
        <v>208</v>
      </c>
      <c r="B833" s="5">
        <v>64</v>
      </c>
      <c r="C833" s="5">
        <v>19</v>
      </c>
      <c r="D833" s="5">
        <v>7</v>
      </c>
      <c r="E833" s="5" t="s">
        <v>523</v>
      </c>
      <c r="F833" s="5" t="s">
        <v>1672</v>
      </c>
      <c r="G833" s="5">
        <v>0.51</v>
      </c>
      <c r="H833" s="5" t="s">
        <v>9</v>
      </c>
      <c r="I833" s="148" t="s">
        <v>224</v>
      </c>
      <c r="J833" s="5" t="s">
        <v>10</v>
      </c>
      <c r="K833" s="5" t="s">
        <v>805</v>
      </c>
      <c r="M833" s="5" t="str">
        <f t="shared" ca="1" si="24"/>
        <v>II</v>
      </c>
      <c r="N833" s="5">
        <f ca="1">LOOKUP(99^99,--(0&amp;MID(C833,MIN(FIND({0,1,2,3,4,5,6,7,8,9},C833&amp;1234567890)),ROW(INDIRECT("1:"&amp;LEN(C833)+1)))))</f>
        <v>19</v>
      </c>
      <c r="O833" s="5">
        <f t="shared" ca="1" si="25"/>
        <v>0.51</v>
      </c>
      <c r="P833" s="5">
        <f ca="1">LOOKUP(99^99,--(0&amp;MID(G833,MIN(FIND({0,1,2,3,4,5,6,7,8,9},G833&amp;1234567890)),ROW(INDIRECT("1:"&amp;LEN(G833)+1)))))</f>
        <v>0.51</v>
      </c>
    </row>
    <row r="834" spans="1:16" x14ac:dyDescent="0.2">
      <c r="A834" s="148" t="s">
        <v>271</v>
      </c>
      <c r="B834" s="5">
        <v>64</v>
      </c>
      <c r="C834" s="5">
        <v>3.9</v>
      </c>
      <c r="D834" s="5">
        <v>9</v>
      </c>
      <c r="E834" s="5" t="s">
        <v>523</v>
      </c>
      <c r="F834" s="5" t="s">
        <v>533</v>
      </c>
      <c r="G834" s="5" t="s">
        <v>546</v>
      </c>
      <c r="H834" s="5" t="s">
        <v>11</v>
      </c>
      <c r="I834" s="148" t="s">
        <v>173</v>
      </c>
      <c r="J834" s="5" t="s">
        <v>12</v>
      </c>
      <c r="K834" s="5" t="s">
        <v>544</v>
      </c>
      <c r="M834" s="5" t="str">
        <f t="shared" ref="M834:M897" ca="1" si="26">IF(COUNTIF($E834,"*N1*")+COUNTIF($E834,"*M1*")+COUNTIF($E834,"*T4*")&gt;0,"IV",IF(COUNTIF($E834,"*T3*")&gt;0,"III",IF(COUNTIFS($E834,"*T1*",$N834,"&lt;10",$D834,"&lt;=6")+COUNTIFS($E834,"*T2a*",$N834,"&lt;10",$D834,"&lt;=6")&gt;0,"I",IF(COUNTIF($E834,"*T*")&gt;0,"II","Uncat"))))</f>
        <v>II</v>
      </c>
      <c r="N834" s="5">
        <f ca="1">LOOKUP(99^99,--(0&amp;MID(C834,MIN(FIND({0,1,2,3,4,5,6,7,8,9},C834&amp;1234567890)),ROW(INDIRECT("1:"&amp;LEN(C834)+1)))))</f>
        <v>3.9</v>
      </c>
      <c r="O834" s="5">
        <f t="shared" ref="O834:O897" ca="1" si="27">IF(COUNTIF(H834,"*RIP*")&gt;0,N834,IF(COUNTIF(G834,"-*")&gt;0,"No data",IF(P834=0,IF(COUNTIF(G834,"undetec*")&gt;0,0,"no data"),P834)))</f>
        <v>0</v>
      </c>
      <c r="P834" s="5">
        <f ca="1">LOOKUP(99^99,--(0&amp;MID(G834,MIN(FIND({0,1,2,3,4,5,6,7,8,9},G834&amp;1234567890)),ROW(INDIRECT("1:"&amp;LEN(G834)+1)))))</f>
        <v>0</v>
      </c>
    </row>
    <row r="835" spans="1:16" x14ac:dyDescent="0.2">
      <c r="A835" s="148" t="s">
        <v>240</v>
      </c>
      <c r="B835" s="5">
        <v>64</v>
      </c>
      <c r="C835" s="5">
        <v>8.6</v>
      </c>
      <c r="D835" s="5">
        <v>6</v>
      </c>
      <c r="E835" s="5" t="s">
        <v>607</v>
      </c>
      <c r="F835" s="5" t="s">
        <v>539</v>
      </c>
      <c r="G835" s="5" t="s">
        <v>546</v>
      </c>
      <c r="H835" s="5" t="s">
        <v>554</v>
      </c>
      <c r="I835" s="148" t="s">
        <v>178</v>
      </c>
      <c r="J835" s="5" t="s">
        <v>13</v>
      </c>
      <c r="K835" s="5" t="s">
        <v>626</v>
      </c>
      <c r="M835" s="5" t="str">
        <f t="shared" ca="1" si="26"/>
        <v>I</v>
      </c>
      <c r="N835" s="5">
        <f ca="1">LOOKUP(99^99,--(0&amp;MID(C835,MIN(FIND({0,1,2,3,4,5,6,7,8,9},C835&amp;1234567890)),ROW(INDIRECT("1:"&amp;LEN(C835)+1)))))</f>
        <v>8.6</v>
      </c>
      <c r="O835" s="5">
        <f t="shared" ca="1" si="27"/>
        <v>0</v>
      </c>
      <c r="P835" s="5">
        <f ca="1">LOOKUP(99^99,--(0&amp;MID(G835,MIN(FIND({0,1,2,3,4,5,6,7,8,9},G835&amp;1234567890)),ROW(INDIRECT("1:"&amp;LEN(G835)+1)))))</f>
        <v>0</v>
      </c>
    </row>
    <row r="836" spans="1:16" x14ac:dyDescent="0.2">
      <c r="A836" s="148" t="s">
        <v>198</v>
      </c>
      <c r="B836" s="5">
        <v>64</v>
      </c>
      <c r="C836" s="5">
        <v>5.8</v>
      </c>
      <c r="D836" s="5">
        <v>6</v>
      </c>
      <c r="E836" s="5" t="s">
        <v>523</v>
      </c>
      <c r="F836" s="5" t="s">
        <v>524</v>
      </c>
      <c r="G836" s="5">
        <v>0.4</v>
      </c>
      <c r="H836" s="5" t="s">
        <v>14</v>
      </c>
      <c r="I836" s="148" t="s">
        <v>178</v>
      </c>
      <c r="J836" s="5" t="s">
        <v>15</v>
      </c>
      <c r="K836" s="5" t="s">
        <v>610</v>
      </c>
      <c r="M836" s="5" t="str">
        <f t="shared" ca="1" si="26"/>
        <v>I</v>
      </c>
      <c r="N836" s="5">
        <f ca="1">LOOKUP(99^99,--(0&amp;MID(C836,MIN(FIND({0,1,2,3,4,5,6,7,8,9},C836&amp;1234567890)),ROW(INDIRECT("1:"&amp;LEN(C836)+1)))))</f>
        <v>5.8</v>
      </c>
      <c r="O836" s="5">
        <f t="shared" ca="1" si="27"/>
        <v>0.4</v>
      </c>
      <c r="P836" s="5">
        <f ca="1">LOOKUP(99^99,--(0&amp;MID(G836,MIN(FIND({0,1,2,3,4,5,6,7,8,9},G836&amp;1234567890)),ROW(INDIRECT("1:"&amp;LEN(G836)+1)))))</f>
        <v>0.4</v>
      </c>
    </row>
    <row r="837" spans="1:16" x14ac:dyDescent="0.2">
      <c r="A837" s="148" t="s">
        <v>287</v>
      </c>
      <c r="B837" s="5">
        <v>64</v>
      </c>
      <c r="C837" s="5">
        <v>5.9</v>
      </c>
      <c r="D837" s="5">
        <v>6</v>
      </c>
      <c r="E837" s="5" t="s">
        <v>523</v>
      </c>
      <c r="F837" s="5" t="s">
        <v>533</v>
      </c>
      <c r="G837" s="5" t="s">
        <v>522</v>
      </c>
      <c r="H837" s="5" t="s">
        <v>522</v>
      </c>
      <c r="I837" s="148" t="s">
        <v>228</v>
      </c>
      <c r="J837" s="5" t="s">
        <v>16</v>
      </c>
      <c r="K837" s="5" t="s">
        <v>779</v>
      </c>
      <c r="M837" s="5" t="str">
        <f t="shared" ca="1" si="26"/>
        <v>I</v>
      </c>
      <c r="N837" s="5">
        <f ca="1">LOOKUP(99^99,--(0&amp;MID(C837,MIN(FIND({0,1,2,3,4,5,6,7,8,9},C837&amp;1234567890)),ROW(INDIRECT("1:"&amp;LEN(C837)+1)))))</f>
        <v>5.9</v>
      </c>
      <c r="O837" s="5" t="str">
        <f t="shared" si="27"/>
        <v>No data</v>
      </c>
      <c r="P837" s="5">
        <f ca="1">LOOKUP(99^99,--(0&amp;MID(G837,MIN(FIND({0,1,2,3,4,5,6,7,8,9},G837&amp;1234567890)),ROW(INDIRECT("1:"&amp;LEN(G837)+1)))))</f>
        <v>0</v>
      </c>
    </row>
    <row r="838" spans="1:16" x14ac:dyDescent="0.2">
      <c r="A838" s="148" t="s">
        <v>176</v>
      </c>
      <c r="B838" s="5">
        <v>64</v>
      </c>
      <c r="C838" s="5">
        <v>4.2</v>
      </c>
      <c r="D838" s="5">
        <v>6</v>
      </c>
      <c r="E838" s="5" t="s">
        <v>523</v>
      </c>
      <c r="F838" s="5" t="s">
        <v>539</v>
      </c>
      <c r="G838" s="5" t="s">
        <v>638</v>
      </c>
      <c r="H838" s="5" t="s">
        <v>17</v>
      </c>
      <c r="I838" s="148" t="s">
        <v>247</v>
      </c>
      <c r="J838" s="5" t="s">
        <v>18</v>
      </c>
      <c r="K838" s="5" t="s">
        <v>594</v>
      </c>
      <c r="M838" s="5" t="str">
        <f t="shared" ca="1" si="26"/>
        <v>I</v>
      </c>
      <c r="N838" s="5">
        <f ca="1">LOOKUP(99^99,--(0&amp;MID(C838,MIN(FIND({0,1,2,3,4,5,6,7,8,9},C838&amp;1234567890)),ROW(INDIRECT("1:"&amp;LEN(C838)+1)))))</f>
        <v>4.2</v>
      </c>
      <c r="O838" s="5">
        <f t="shared" ca="1" si="27"/>
        <v>0.01</v>
      </c>
      <c r="P838" s="5">
        <f ca="1">LOOKUP(99^99,--(0&amp;MID(G838,MIN(FIND({0,1,2,3,4,5,6,7,8,9},G838&amp;1234567890)),ROW(INDIRECT("1:"&amp;LEN(G838)+1)))))</f>
        <v>0.01</v>
      </c>
    </row>
    <row r="839" spans="1:16" x14ac:dyDescent="0.2">
      <c r="A839" s="148" t="s">
        <v>217</v>
      </c>
      <c r="B839" s="5">
        <v>64</v>
      </c>
      <c r="C839" s="5">
        <v>373</v>
      </c>
      <c r="D839" s="5">
        <v>8</v>
      </c>
      <c r="E839" s="5" t="s">
        <v>560</v>
      </c>
      <c r="F839" s="5" t="s">
        <v>561</v>
      </c>
      <c r="G839" s="5" t="s">
        <v>522</v>
      </c>
      <c r="H839" s="5" t="s">
        <v>597</v>
      </c>
      <c r="I839" s="148" t="s">
        <v>248</v>
      </c>
      <c r="J839" s="5" t="s">
        <v>19</v>
      </c>
      <c r="K839" s="5" t="s">
        <v>20</v>
      </c>
      <c r="M839" s="5" t="str">
        <f t="shared" si="26"/>
        <v>IV</v>
      </c>
      <c r="N839" s="5">
        <f ca="1">LOOKUP(99^99,--(0&amp;MID(C839,MIN(FIND({0,1,2,3,4,5,6,7,8,9},C839&amp;1234567890)),ROW(INDIRECT("1:"&amp;LEN(C839)+1)))))</f>
        <v>373</v>
      </c>
      <c r="O839" s="5">
        <f t="shared" ca="1" si="27"/>
        <v>373</v>
      </c>
      <c r="P839" s="5">
        <f ca="1">LOOKUP(99^99,--(0&amp;MID(G839,MIN(FIND({0,1,2,3,4,5,6,7,8,9},G839&amp;1234567890)),ROW(INDIRECT("1:"&amp;LEN(G839)+1)))))</f>
        <v>0</v>
      </c>
    </row>
    <row r="840" spans="1:16" x14ac:dyDescent="0.2">
      <c r="A840" s="148" t="s">
        <v>230</v>
      </c>
      <c r="B840" s="5">
        <v>64</v>
      </c>
      <c r="C840" s="5">
        <v>6.8</v>
      </c>
      <c r="D840" s="5">
        <v>6</v>
      </c>
      <c r="E840" s="5" t="s">
        <v>523</v>
      </c>
      <c r="F840" s="5" t="s">
        <v>646</v>
      </c>
      <c r="G840" s="5">
        <v>1.5</v>
      </c>
      <c r="H840" s="5" t="s">
        <v>21</v>
      </c>
      <c r="I840" s="148" t="s">
        <v>317</v>
      </c>
      <c r="J840" s="5" t="s">
        <v>22</v>
      </c>
      <c r="K840" s="5" t="s">
        <v>697</v>
      </c>
      <c r="M840" s="5" t="str">
        <f t="shared" ca="1" si="26"/>
        <v>I</v>
      </c>
      <c r="N840" s="5">
        <f ca="1">LOOKUP(99^99,--(0&amp;MID(C840,MIN(FIND({0,1,2,3,4,5,6,7,8,9},C840&amp;1234567890)),ROW(INDIRECT("1:"&amp;LEN(C840)+1)))))</f>
        <v>6.8</v>
      </c>
      <c r="O840" s="5">
        <f t="shared" ca="1" si="27"/>
        <v>1.5</v>
      </c>
      <c r="P840" s="5">
        <f ca="1">LOOKUP(99^99,--(0&amp;MID(G840,MIN(FIND({0,1,2,3,4,5,6,7,8,9},G840&amp;1234567890)),ROW(INDIRECT("1:"&amp;LEN(G840)+1)))))</f>
        <v>1.5</v>
      </c>
    </row>
    <row r="841" spans="1:16" x14ac:dyDescent="0.2">
      <c r="A841" s="148" t="s">
        <v>273</v>
      </c>
      <c r="B841" s="5">
        <v>64</v>
      </c>
      <c r="C841" s="5">
        <v>10.9</v>
      </c>
      <c r="D841" s="5">
        <v>6</v>
      </c>
      <c r="E841" s="5" t="s">
        <v>523</v>
      </c>
      <c r="F841" s="5" t="s">
        <v>539</v>
      </c>
      <c r="G841" s="5" t="s">
        <v>546</v>
      </c>
      <c r="H841" s="5" t="s">
        <v>23</v>
      </c>
      <c r="I841" s="148" t="s">
        <v>224</v>
      </c>
      <c r="J841" s="5" t="s">
        <v>24</v>
      </c>
      <c r="K841" s="5" t="s">
        <v>853</v>
      </c>
      <c r="M841" s="5" t="str">
        <f t="shared" ca="1" si="26"/>
        <v>II</v>
      </c>
      <c r="N841" s="5">
        <f ca="1">LOOKUP(99^99,--(0&amp;MID(C841,MIN(FIND({0,1,2,3,4,5,6,7,8,9},C841&amp;1234567890)),ROW(INDIRECT("1:"&amp;LEN(C841)+1)))))</f>
        <v>10.9</v>
      </c>
      <c r="O841" s="5">
        <f t="shared" ca="1" si="27"/>
        <v>0</v>
      </c>
      <c r="P841" s="5">
        <f ca="1">LOOKUP(99^99,--(0&amp;MID(G841,MIN(FIND({0,1,2,3,4,5,6,7,8,9},G841&amp;1234567890)),ROW(INDIRECT("1:"&amp;LEN(G841)+1)))))</f>
        <v>0</v>
      </c>
    </row>
    <row r="842" spans="1:16" x14ac:dyDescent="0.2">
      <c r="A842" s="148" t="s">
        <v>217</v>
      </c>
      <c r="B842" s="5">
        <v>64</v>
      </c>
      <c r="C842" s="5">
        <v>4.6399999999999997</v>
      </c>
      <c r="D842" s="5">
        <v>6</v>
      </c>
      <c r="E842" s="5" t="s">
        <v>523</v>
      </c>
      <c r="F842" s="5" t="s">
        <v>646</v>
      </c>
      <c r="G842" s="5" t="s">
        <v>522</v>
      </c>
      <c r="H842" s="5" t="s">
        <v>522</v>
      </c>
      <c r="I842" s="148" t="s">
        <v>228</v>
      </c>
      <c r="J842" s="5" t="s">
        <v>25</v>
      </c>
      <c r="K842" s="5" t="s">
        <v>714</v>
      </c>
      <c r="M842" s="5" t="str">
        <f t="shared" ca="1" si="26"/>
        <v>I</v>
      </c>
      <c r="N842" s="5">
        <f ca="1">LOOKUP(99^99,--(0&amp;MID(C842,MIN(FIND({0,1,2,3,4,5,6,7,8,9},C842&amp;1234567890)),ROW(INDIRECT("1:"&amp;LEN(C842)+1)))))</f>
        <v>4.6399999999999997</v>
      </c>
      <c r="O842" s="5" t="str">
        <f t="shared" si="27"/>
        <v>No data</v>
      </c>
      <c r="P842" s="5">
        <f ca="1">LOOKUP(99^99,--(0&amp;MID(G842,MIN(FIND({0,1,2,3,4,5,6,7,8,9},G842&amp;1234567890)),ROW(INDIRECT("1:"&amp;LEN(G842)+1)))))</f>
        <v>0</v>
      </c>
    </row>
    <row r="843" spans="1:16" x14ac:dyDescent="0.2">
      <c r="A843" s="148" t="s">
        <v>214</v>
      </c>
      <c r="B843" s="5">
        <v>64</v>
      </c>
      <c r="C843" s="5">
        <v>4.5999999999999996</v>
      </c>
      <c r="D843" s="5">
        <v>6</v>
      </c>
      <c r="E843" s="5" t="s">
        <v>523</v>
      </c>
      <c r="F843" s="5" t="s">
        <v>1195</v>
      </c>
      <c r="G843" s="5">
        <v>0.79</v>
      </c>
      <c r="H843" s="5" t="s">
        <v>26</v>
      </c>
      <c r="I843" s="148" t="s">
        <v>224</v>
      </c>
      <c r="J843" s="5" t="s">
        <v>27</v>
      </c>
      <c r="K843" s="5" t="s">
        <v>1164</v>
      </c>
      <c r="M843" s="5" t="str">
        <f t="shared" ca="1" si="26"/>
        <v>I</v>
      </c>
      <c r="N843" s="5">
        <f ca="1">LOOKUP(99^99,--(0&amp;MID(C843,MIN(FIND({0,1,2,3,4,5,6,7,8,9},C843&amp;1234567890)),ROW(INDIRECT("1:"&amp;LEN(C843)+1)))))</f>
        <v>4.5999999999999996</v>
      </c>
      <c r="O843" s="5">
        <f t="shared" ca="1" si="27"/>
        <v>0.79</v>
      </c>
      <c r="P843" s="5">
        <f ca="1">LOOKUP(99^99,--(0&amp;MID(G843,MIN(FIND({0,1,2,3,4,5,6,7,8,9},G843&amp;1234567890)),ROW(INDIRECT("1:"&amp;LEN(G843)+1)))))</f>
        <v>0.79</v>
      </c>
    </row>
    <row r="844" spans="1:16" x14ac:dyDescent="0.2">
      <c r="A844" s="148" t="s">
        <v>245</v>
      </c>
      <c r="B844" s="5">
        <v>64</v>
      </c>
      <c r="C844" s="5">
        <v>12.6</v>
      </c>
      <c r="D844" s="5">
        <v>6</v>
      </c>
      <c r="E844" s="5" t="s">
        <v>523</v>
      </c>
      <c r="F844" s="5" t="s">
        <v>823</v>
      </c>
      <c r="G844" s="5" t="s">
        <v>546</v>
      </c>
      <c r="H844" s="5" t="s">
        <v>28</v>
      </c>
      <c r="I844" s="148" t="s">
        <v>224</v>
      </c>
      <c r="J844" s="5" t="s">
        <v>29</v>
      </c>
      <c r="K844" s="5" t="s">
        <v>542</v>
      </c>
      <c r="M844" s="5" t="str">
        <f t="shared" ca="1" si="26"/>
        <v>II</v>
      </c>
      <c r="N844" s="5">
        <f ca="1">LOOKUP(99^99,--(0&amp;MID(C844,MIN(FIND({0,1,2,3,4,5,6,7,8,9},C844&amp;1234567890)),ROW(INDIRECT("1:"&amp;LEN(C844)+1)))))</f>
        <v>12.6</v>
      </c>
      <c r="O844" s="5">
        <f t="shared" ca="1" si="27"/>
        <v>0</v>
      </c>
      <c r="P844" s="5">
        <f ca="1">LOOKUP(99^99,--(0&amp;MID(G844,MIN(FIND({0,1,2,3,4,5,6,7,8,9},G844&amp;1234567890)),ROW(INDIRECT("1:"&amp;LEN(G844)+1)))))</f>
        <v>0</v>
      </c>
    </row>
    <row r="845" spans="1:16" x14ac:dyDescent="0.2">
      <c r="A845" s="148" t="s">
        <v>227</v>
      </c>
      <c r="B845" s="5">
        <v>64</v>
      </c>
      <c r="C845" s="5">
        <v>7.7</v>
      </c>
      <c r="D845" s="5">
        <v>6</v>
      </c>
      <c r="E845" s="5" t="s">
        <v>523</v>
      </c>
      <c r="F845" s="5" t="s">
        <v>30</v>
      </c>
      <c r="G845" s="5" t="s">
        <v>522</v>
      </c>
      <c r="H845" s="5" t="s">
        <v>540</v>
      </c>
      <c r="I845" s="148" t="s">
        <v>216</v>
      </c>
      <c r="J845" s="5" t="s">
        <v>31</v>
      </c>
      <c r="K845" s="5" t="s">
        <v>612</v>
      </c>
      <c r="M845" s="5" t="str">
        <f t="shared" ca="1" si="26"/>
        <v>I</v>
      </c>
      <c r="N845" s="5">
        <f ca="1">LOOKUP(99^99,--(0&amp;MID(C845,MIN(FIND({0,1,2,3,4,5,6,7,8,9},C845&amp;1234567890)),ROW(INDIRECT("1:"&amp;LEN(C845)+1)))))</f>
        <v>7.7</v>
      </c>
      <c r="O845" s="5" t="str">
        <f t="shared" si="27"/>
        <v>No data</v>
      </c>
      <c r="P845" s="5">
        <f ca="1">LOOKUP(99^99,--(0&amp;MID(G845,MIN(FIND({0,1,2,3,4,5,6,7,8,9},G845&amp;1234567890)),ROW(INDIRECT("1:"&amp;LEN(G845)+1)))))</f>
        <v>0</v>
      </c>
    </row>
    <row r="846" spans="1:16" x14ac:dyDescent="0.2">
      <c r="A846" s="148" t="s">
        <v>204</v>
      </c>
      <c r="B846" s="5">
        <v>64</v>
      </c>
      <c r="C846" s="5">
        <v>5.7</v>
      </c>
      <c r="D846" s="5">
        <v>7</v>
      </c>
      <c r="E846" s="5" t="s">
        <v>607</v>
      </c>
      <c r="F846" s="5" t="s">
        <v>539</v>
      </c>
      <c r="G846" s="5" t="s">
        <v>522</v>
      </c>
      <c r="H846" s="5" t="s">
        <v>522</v>
      </c>
      <c r="I846" s="148" t="s">
        <v>228</v>
      </c>
      <c r="J846" s="5" t="s">
        <v>32</v>
      </c>
      <c r="K846" s="5" t="s">
        <v>566</v>
      </c>
      <c r="M846" s="5" t="str">
        <f t="shared" ca="1" si="26"/>
        <v>II</v>
      </c>
      <c r="N846" s="5">
        <f ca="1">LOOKUP(99^99,--(0&amp;MID(C846,MIN(FIND({0,1,2,3,4,5,6,7,8,9},C846&amp;1234567890)),ROW(INDIRECT("1:"&amp;LEN(C846)+1)))))</f>
        <v>5.7</v>
      </c>
      <c r="O846" s="5" t="str">
        <f t="shared" si="27"/>
        <v>No data</v>
      </c>
      <c r="P846" s="5">
        <f ca="1">LOOKUP(99^99,--(0&amp;MID(G846,MIN(FIND({0,1,2,3,4,5,6,7,8,9},G846&amp;1234567890)),ROW(INDIRECT("1:"&amp;LEN(G846)+1)))))</f>
        <v>0</v>
      </c>
    </row>
    <row r="847" spans="1:16" x14ac:dyDescent="0.2">
      <c r="A847" s="148" t="s">
        <v>228</v>
      </c>
      <c r="B847" s="5">
        <v>64</v>
      </c>
      <c r="C847" s="5">
        <v>4.3</v>
      </c>
      <c r="D847" s="5">
        <v>6</v>
      </c>
      <c r="E847" s="5" t="s">
        <v>523</v>
      </c>
      <c r="F847" s="5" t="s">
        <v>563</v>
      </c>
      <c r="G847" s="5" t="s">
        <v>522</v>
      </c>
      <c r="H847" s="5" t="s">
        <v>522</v>
      </c>
      <c r="I847" s="148" t="s">
        <v>248</v>
      </c>
      <c r="J847" s="5" t="s">
        <v>33</v>
      </c>
      <c r="K847" s="5" t="s">
        <v>762</v>
      </c>
      <c r="M847" s="5" t="str">
        <f t="shared" ca="1" si="26"/>
        <v>I</v>
      </c>
      <c r="N847" s="5">
        <f ca="1">LOOKUP(99^99,--(0&amp;MID(C847,MIN(FIND({0,1,2,3,4,5,6,7,8,9},C847&amp;1234567890)),ROW(INDIRECT("1:"&amp;LEN(C847)+1)))))</f>
        <v>4.3</v>
      </c>
      <c r="O847" s="5" t="str">
        <f t="shared" si="27"/>
        <v>No data</v>
      </c>
      <c r="P847" s="5">
        <f ca="1">LOOKUP(99^99,--(0&amp;MID(G847,MIN(FIND({0,1,2,3,4,5,6,7,8,9},G847&amp;1234567890)),ROW(INDIRECT("1:"&amp;LEN(G847)+1)))))</f>
        <v>0</v>
      </c>
    </row>
    <row r="848" spans="1:16" x14ac:dyDescent="0.2">
      <c r="A848" s="148" t="s">
        <v>241</v>
      </c>
      <c r="B848" s="5">
        <v>64</v>
      </c>
      <c r="C848" s="5">
        <v>4.0999999999999996</v>
      </c>
      <c r="D848" s="5">
        <v>7</v>
      </c>
      <c r="E848" s="5" t="s">
        <v>523</v>
      </c>
      <c r="F848" s="5" t="s">
        <v>539</v>
      </c>
      <c r="G848" s="5" t="s">
        <v>546</v>
      </c>
      <c r="H848" s="5" t="s">
        <v>34</v>
      </c>
      <c r="I848" s="148" t="s">
        <v>178</v>
      </c>
      <c r="J848" s="5" t="s">
        <v>35</v>
      </c>
      <c r="K848" s="5" t="s">
        <v>590</v>
      </c>
      <c r="M848" s="5" t="str">
        <f t="shared" ca="1" si="26"/>
        <v>II</v>
      </c>
      <c r="N848" s="5">
        <f ca="1">LOOKUP(99^99,--(0&amp;MID(C848,MIN(FIND({0,1,2,3,4,5,6,7,8,9},C848&amp;1234567890)),ROW(INDIRECT("1:"&amp;LEN(C848)+1)))))</f>
        <v>4.0999999999999996</v>
      </c>
      <c r="O848" s="5">
        <f t="shared" ca="1" si="27"/>
        <v>0</v>
      </c>
      <c r="P848" s="5">
        <f ca="1">LOOKUP(99^99,--(0&amp;MID(G848,MIN(FIND({0,1,2,3,4,5,6,7,8,9},G848&amp;1234567890)),ROW(INDIRECT("1:"&amp;LEN(G848)+1)))))</f>
        <v>0</v>
      </c>
    </row>
    <row r="849" spans="1:16" x14ac:dyDescent="0.2">
      <c r="A849" s="148" t="s">
        <v>271</v>
      </c>
      <c r="B849" s="5">
        <v>64</v>
      </c>
      <c r="C849" s="5">
        <v>4.2</v>
      </c>
      <c r="D849" s="5">
        <v>6</v>
      </c>
      <c r="E849" s="5" t="s">
        <v>523</v>
      </c>
      <c r="F849" s="5" t="s">
        <v>533</v>
      </c>
      <c r="G849" s="5" t="s">
        <v>546</v>
      </c>
      <c r="H849" s="5" t="s">
        <v>36</v>
      </c>
      <c r="I849" s="148" t="s">
        <v>224</v>
      </c>
      <c r="J849" s="5" t="s">
        <v>37</v>
      </c>
      <c r="K849" s="5" t="s">
        <v>566</v>
      </c>
      <c r="M849" s="5" t="str">
        <f t="shared" ca="1" si="26"/>
        <v>I</v>
      </c>
      <c r="N849" s="5">
        <f ca="1">LOOKUP(99^99,--(0&amp;MID(C849,MIN(FIND({0,1,2,3,4,5,6,7,8,9},C849&amp;1234567890)),ROW(INDIRECT("1:"&amp;LEN(C849)+1)))))</f>
        <v>4.2</v>
      </c>
      <c r="O849" s="5">
        <f t="shared" ca="1" si="27"/>
        <v>0</v>
      </c>
      <c r="P849" s="5">
        <f ca="1">LOOKUP(99^99,--(0&amp;MID(G849,MIN(FIND({0,1,2,3,4,5,6,7,8,9},G849&amp;1234567890)),ROW(INDIRECT("1:"&amp;LEN(G849)+1)))))</f>
        <v>0</v>
      </c>
    </row>
    <row r="850" spans="1:16" x14ac:dyDescent="0.2">
      <c r="A850" s="148" t="s">
        <v>302</v>
      </c>
      <c r="B850" s="5">
        <v>64</v>
      </c>
      <c r="C850" s="5">
        <v>6.72</v>
      </c>
      <c r="D850" s="5">
        <v>6</v>
      </c>
      <c r="E850" s="5" t="s">
        <v>545</v>
      </c>
      <c r="F850" s="5" t="s">
        <v>539</v>
      </c>
      <c r="G850" s="5" t="s">
        <v>522</v>
      </c>
      <c r="H850" s="5" t="s">
        <v>522</v>
      </c>
      <c r="I850" s="148" t="s">
        <v>217</v>
      </c>
      <c r="J850" s="5" t="s">
        <v>38</v>
      </c>
      <c r="K850" s="5" t="s">
        <v>526</v>
      </c>
      <c r="M850" s="5" t="str">
        <f t="shared" si="26"/>
        <v>II</v>
      </c>
      <c r="N850" s="5">
        <f ca="1">LOOKUP(99^99,--(0&amp;MID(C850,MIN(FIND({0,1,2,3,4,5,6,7,8,9},C850&amp;1234567890)),ROW(INDIRECT("1:"&amp;LEN(C850)+1)))))</f>
        <v>6.72</v>
      </c>
      <c r="O850" s="5" t="str">
        <f t="shared" si="27"/>
        <v>No data</v>
      </c>
      <c r="P850" s="5">
        <f ca="1">LOOKUP(99^99,--(0&amp;MID(G850,MIN(FIND({0,1,2,3,4,5,6,7,8,9},G850&amp;1234567890)),ROW(INDIRECT("1:"&amp;LEN(G850)+1)))))</f>
        <v>0</v>
      </c>
    </row>
    <row r="851" spans="1:16" x14ac:dyDescent="0.2">
      <c r="A851" s="148" t="s">
        <v>237</v>
      </c>
      <c r="B851" s="5">
        <v>64</v>
      </c>
      <c r="C851" s="5">
        <v>8.5</v>
      </c>
      <c r="D851" s="5">
        <v>6</v>
      </c>
      <c r="E851" s="5" t="s">
        <v>523</v>
      </c>
      <c r="F851" s="5" t="s">
        <v>888</v>
      </c>
      <c r="G851" s="5">
        <v>0.76</v>
      </c>
      <c r="H851" s="5" t="s">
        <v>676</v>
      </c>
      <c r="I851" s="148" t="s">
        <v>178</v>
      </c>
      <c r="J851" s="5" t="s">
        <v>39</v>
      </c>
      <c r="K851" s="5" t="s">
        <v>726</v>
      </c>
      <c r="M851" s="5" t="str">
        <f t="shared" ca="1" si="26"/>
        <v>I</v>
      </c>
      <c r="N851" s="5">
        <f ca="1">LOOKUP(99^99,--(0&amp;MID(C851,MIN(FIND({0,1,2,3,4,5,6,7,8,9},C851&amp;1234567890)),ROW(INDIRECT("1:"&amp;LEN(C851)+1)))))</f>
        <v>8.5</v>
      </c>
      <c r="O851" s="5">
        <f t="shared" ca="1" si="27"/>
        <v>0.76</v>
      </c>
      <c r="P851" s="5">
        <f ca="1">LOOKUP(99^99,--(0&amp;MID(G851,MIN(FIND({0,1,2,3,4,5,6,7,8,9},G851&amp;1234567890)),ROW(INDIRECT("1:"&amp;LEN(G851)+1)))))</f>
        <v>0.76</v>
      </c>
    </row>
    <row r="852" spans="1:16" x14ac:dyDescent="0.2">
      <c r="A852" s="148" t="s">
        <v>221</v>
      </c>
      <c r="B852" s="5">
        <v>64</v>
      </c>
      <c r="C852" s="5">
        <v>32</v>
      </c>
      <c r="D852" s="5">
        <v>7</v>
      </c>
      <c r="E852" s="5" t="s">
        <v>523</v>
      </c>
      <c r="F852" s="5" t="s">
        <v>533</v>
      </c>
      <c r="G852" s="5">
        <v>0.1</v>
      </c>
      <c r="H852" s="5" t="s">
        <v>40</v>
      </c>
      <c r="I852" s="148" t="s">
        <v>218</v>
      </c>
      <c r="J852" s="5" t="s">
        <v>41</v>
      </c>
      <c r="K852" s="5" t="s">
        <v>610</v>
      </c>
      <c r="M852" s="5" t="str">
        <f t="shared" ca="1" si="26"/>
        <v>II</v>
      </c>
      <c r="N852" s="5">
        <f ca="1">LOOKUP(99^99,--(0&amp;MID(C852,MIN(FIND({0,1,2,3,4,5,6,7,8,9},C852&amp;1234567890)),ROW(INDIRECT("1:"&amp;LEN(C852)+1)))))</f>
        <v>32</v>
      </c>
      <c r="O852" s="5">
        <f t="shared" ca="1" si="27"/>
        <v>0.1</v>
      </c>
      <c r="P852" s="5">
        <f ca="1">LOOKUP(99^99,--(0&amp;MID(G852,MIN(FIND({0,1,2,3,4,5,6,7,8,9},G852&amp;1234567890)),ROW(INDIRECT("1:"&amp;LEN(G852)+1)))))</f>
        <v>0.1</v>
      </c>
    </row>
    <row r="853" spans="1:16" x14ac:dyDescent="0.2">
      <c r="A853" s="148" t="s">
        <v>223</v>
      </c>
      <c r="B853" s="5">
        <v>64</v>
      </c>
      <c r="C853" s="5">
        <v>7.5</v>
      </c>
      <c r="D853" s="5">
        <v>7</v>
      </c>
      <c r="E853" s="5" t="s">
        <v>523</v>
      </c>
      <c r="F853" s="5" t="s">
        <v>1410</v>
      </c>
      <c r="G853" s="5" t="s">
        <v>546</v>
      </c>
      <c r="H853" s="5" t="s">
        <v>554</v>
      </c>
      <c r="I853" s="148" t="s">
        <v>248</v>
      </c>
      <c r="J853" s="5" t="s">
        <v>42</v>
      </c>
      <c r="K853" s="5" t="s">
        <v>553</v>
      </c>
      <c r="M853" s="5" t="str">
        <f t="shared" ca="1" si="26"/>
        <v>II</v>
      </c>
      <c r="N853" s="5">
        <f ca="1">LOOKUP(99^99,--(0&amp;MID(C853,MIN(FIND({0,1,2,3,4,5,6,7,8,9},C853&amp;1234567890)),ROW(INDIRECT("1:"&amp;LEN(C853)+1)))))</f>
        <v>7.5</v>
      </c>
      <c r="O853" s="5">
        <f t="shared" ca="1" si="27"/>
        <v>0</v>
      </c>
      <c r="P853" s="5">
        <f ca="1">LOOKUP(99^99,--(0&amp;MID(G853,MIN(FIND({0,1,2,3,4,5,6,7,8,9},G853&amp;1234567890)),ROW(INDIRECT("1:"&amp;LEN(G853)+1)))))</f>
        <v>0</v>
      </c>
    </row>
    <row r="854" spans="1:16" x14ac:dyDescent="0.2">
      <c r="A854" s="148" t="s">
        <v>204</v>
      </c>
      <c r="B854" s="5">
        <v>64</v>
      </c>
      <c r="C854" s="5">
        <v>5.7</v>
      </c>
      <c r="D854" s="5">
        <v>6</v>
      </c>
      <c r="E854" s="5" t="s">
        <v>523</v>
      </c>
      <c r="F854" s="5" t="s">
        <v>1029</v>
      </c>
      <c r="G854" s="5">
        <v>0.1</v>
      </c>
      <c r="H854" s="5" t="s">
        <v>43</v>
      </c>
      <c r="I854" s="148" t="s">
        <v>178</v>
      </c>
      <c r="J854" s="5" t="s">
        <v>44</v>
      </c>
      <c r="K854" s="5" t="s">
        <v>590</v>
      </c>
      <c r="M854" s="5" t="str">
        <f t="shared" ca="1" si="26"/>
        <v>I</v>
      </c>
      <c r="N854" s="5">
        <f ca="1">LOOKUP(99^99,--(0&amp;MID(C854,MIN(FIND({0,1,2,3,4,5,6,7,8,9},C854&amp;1234567890)),ROW(INDIRECT("1:"&amp;LEN(C854)+1)))))</f>
        <v>5.7</v>
      </c>
      <c r="O854" s="5">
        <f t="shared" ca="1" si="27"/>
        <v>0.1</v>
      </c>
      <c r="P854" s="5">
        <f ca="1">LOOKUP(99^99,--(0&amp;MID(G854,MIN(FIND({0,1,2,3,4,5,6,7,8,9},G854&amp;1234567890)),ROW(INDIRECT("1:"&amp;LEN(G854)+1)))))</f>
        <v>0.1</v>
      </c>
    </row>
    <row r="855" spans="1:16" x14ac:dyDescent="0.2">
      <c r="A855" s="148" t="s">
        <v>177</v>
      </c>
      <c r="B855" s="5">
        <v>64</v>
      </c>
      <c r="C855" s="5">
        <v>7</v>
      </c>
      <c r="D855" s="5">
        <v>6</v>
      </c>
      <c r="E855" s="5" t="s">
        <v>523</v>
      </c>
      <c r="F855" s="5" t="s">
        <v>695</v>
      </c>
      <c r="G855" s="5" t="s">
        <v>546</v>
      </c>
      <c r="H855" s="5" t="s">
        <v>618</v>
      </c>
      <c r="I855" s="148" t="s">
        <v>178</v>
      </c>
      <c r="J855" s="5" t="s">
        <v>45</v>
      </c>
      <c r="K855" s="5" t="s">
        <v>626</v>
      </c>
      <c r="M855" s="5" t="str">
        <f t="shared" ca="1" si="26"/>
        <v>I</v>
      </c>
      <c r="N855" s="5">
        <f ca="1">LOOKUP(99^99,--(0&amp;MID(C855,MIN(FIND({0,1,2,3,4,5,6,7,8,9},C855&amp;1234567890)),ROW(INDIRECT("1:"&amp;LEN(C855)+1)))))</f>
        <v>7</v>
      </c>
      <c r="O855" s="5">
        <f t="shared" ca="1" si="27"/>
        <v>0</v>
      </c>
      <c r="P855" s="5">
        <f ca="1">LOOKUP(99^99,--(0&amp;MID(G855,MIN(FIND({0,1,2,3,4,5,6,7,8,9},G855&amp;1234567890)),ROW(INDIRECT("1:"&amp;LEN(G855)+1)))))</f>
        <v>0</v>
      </c>
    </row>
    <row r="856" spans="1:16" x14ac:dyDescent="0.2">
      <c r="A856" s="148" t="s">
        <v>222</v>
      </c>
      <c r="B856" s="5">
        <v>64</v>
      </c>
      <c r="C856" s="5">
        <v>3</v>
      </c>
      <c r="D856" s="5">
        <v>9</v>
      </c>
      <c r="E856" s="5" t="s">
        <v>545</v>
      </c>
      <c r="F856" s="5" t="s">
        <v>945</v>
      </c>
      <c r="G856" s="5">
        <v>0.03</v>
      </c>
      <c r="H856" s="5" t="s">
        <v>46</v>
      </c>
      <c r="I856" s="148" t="s">
        <v>317</v>
      </c>
      <c r="J856" s="5" t="s">
        <v>47</v>
      </c>
      <c r="K856" s="5" t="s">
        <v>569</v>
      </c>
      <c r="M856" s="5" t="str">
        <f t="shared" si="26"/>
        <v>II</v>
      </c>
      <c r="N856" s="5">
        <f ca="1">LOOKUP(99^99,--(0&amp;MID(C856,MIN(FIND({0,1,2,3,4,5,6,7,8,9},C856&amp;1234567890)),ROW(INDIRECT("1:"&amp;LEN(C856)+1)))))</f>
        <v>3</v>
      </c>
      <c r="O856" s="5">
        <f t="shared" ca="1" si="27"/>
        <v>0.03</v>
      </c>
      <c r="P856" s="5">
        <f ca="1">LOOKUP(99^99,--(0&amp;MID(G856,MIN(FIND({0,1,2,3,4,5,6,7,8,9},G856&amp;1234567890)),ROW(INDIRECT("1:"&amp;LEN(G856)+1)))))</f>
        <v>0.03</v>
      </c>
    </row>
    <row r="857" spans="1:16" x14ac:dyDescent="0.2">
      <c r="A857" s="148" t="s">
        <v>324</v>
      </c>
      <c r="B857" s="5">
        <v>64</v>
      </c>
      <c r="C857" s="5">
        <v>1.3</v>
      </c>
      <c r="D857" s="5">
        <v>9</v>
      </c>
      <c r="E857" s="5" t="s">
        <v>686</v>
      </c>
      <c r="F857" s="5" t="s">
        <v>533</v>
      </c>
      <c r="G857" s="5" t="s">
        <v>546</v>
      </c>
      <c r="H857" s="5" t="s">
        <v>554</v>
      </c>
      <c r="I857" s="148" t="s">
        <v>209</v>
      </c>
      <c r="J857" s="5" t="s">
        <v>48</v>
      </c>
      <c r="K857" s="5" t="s">
        <v>728</v>
      </c>
      <c r="M857" s="5" t="str">
        <f t="shared" si="26"/>
        <v>II</v>
      </c>
      <c r="N857" s="5">
        <f ca="1">LOOKUP(99^99,--(0&amp;MID(C857,MIN(FIND({0,1,2,3,4,5,6,7,8,9},C857&amp;1234567890)),ROW(INDIRECT("1:"&amp;LEN(C857)+1)))))</f>
        <v>1.3</v>
      </c>
      <c r="O857" s="5">
        <f t="shared" ca="1" si="27"/>
        <v>0</v>
      </c>
      <c r="P857" s="5">
        <f ca="1">LOOKUP(99^99,--(0&amp;MID(G857,MIN(FIND({0,1,2,3,4,5,6,7,8,9},G857&amp;1234567890)),ROW(INDIRECT("1:"&amp;LEN(G857)+1)))))</f>
        <v>0</v>
      </c>
    </row>
    <row r="858" spans="1:16" x14ac:dyDescent="0.2">
      <c r="A858" s="148" t="s">
        <v>325</v>
      </c>
      <c r="B858" s="5">
        <v>64</v>
      </c>
      <c r="C858" s="5">
        <v>1.3</v>
      </c>
      <c r="D858" s="5">
        <v>9</v>
      </c>
      <c r="E858" s="5" t="s">
        <v>710</v>
      </c>
      <c r="F858" s="5" t="s">
        <v>533</v>
      </c>
      <c r="G858" s="5" t="s">
        <v>546</v>
      </c>
      <c r="H858" s="5" t="s">
        <v>49</v>
      </c>
      <c r="I858" s="148" t="s">
        <v>224</v>
      </c>
      <c r="J858" s="5" t="s">
        <v>50</v>
      </c>
      <c r="K858" s="5" t="s">
        <v>537</v>
      </c>
      <c r="M858" s="5" t="str">
        <f t="shared" si="26"/>
        <v>III</v>
      </c>
      <c r="N858" s="5">
        <f ca="1">LOOKUP(99^99,--(0&amp;MID(C858,MIN(FIND({0,1,2,3,4,5,6,7,8,9},C858&amp;1234567890)),ROW(INDIRECT("1:"&amp;LEN(C858)+1)))))</f>
        <v>1.3</v>
      </c>
      <c r="O858" s="5">
        <f t="shared" ca="1" si="27"/>
        <v>0</v>
      </c>
      <c r="P858" s="5">
        <f ca="1">LOOKUP(99^99,--(0&amp;MID(G858,MIN(FIND({0,1,2,3,4,5,6,7,8,9},G858&amp;1234567890)),ROW(INDIRECT("1:"&amp;LEN(G858)+1)))))</f>
        <v>0</v>
      </c>
    </row>
    <row r="859" spans="1:16" x14ac:dyDescent="0.2">
      <c r="A859" s="148" t="s">
        <v>177</v>
      </c>
      <c r="B859" s="5">
        <v>65</v>
      </c>
      <c r="C859" s="5">
        <v>4.7</v>
      </c>
      <c r="D859" s="5">
        <v>6</v>
      </c>
      <c r="E859" s="5" t="s">
        <v>607</v>
      </c>
      <c r="F859" s="5" t="s">
        <v>646</v>
      </c>
      <c r="G859" s="5">
        <v>0.9</v>
      </c>
      <c r="H859" s="5" t="s">
        <v>618</v>
      </c>
      <c r="I859" s="148" t="s">
        <v>178</v>
      </c>
      <c r="J859" s="5" t="s">
        <v>51</v>
      </c>
      <c r="K859" s="5" t="s">
        <v>526</v>
      </c>
      <c r="M859" s="5" t="str">
        <f t="shared" ca="1" si="26"/>
        <v>I</v>
      </c>
      <c r="N859" s="5">
        <f ca="1">LOOKUP(99^99,--(0&amp;MID(C859,MIN(FIND({0,1,2,3,4,5,6,7,8,9},C859&amp;1234567890)),ROW(INDIRECT("1:"&amp;LEN(C859)+1)))))</f>
        <v>4.7</v>
      </c>
      <c r="O859" s="5">
        <f t="shared" ca="1" si="27"/>
        <v>0.9</v>
      </c>
      <c r="P859" s="5">
        <f ca="1">LOOKUP(99^99,--(0&amp;MID(G859,MIN(FIND({0,1,2,3,4,5,6,7,8,9},G859&amp;1234567890)),ROW(INDIRECT("1:"&amp;LEN(G859)+1)))))</f>
        <v>0.9</v>
      </c>
    </row>
    <row r="860" spans="1:16" x14ac:dyDescent="0.2">
      <c r="A860" s="148" t="s">
        <v>326</v>
      </c>
      <c r="B860" s="5">
        <v>65</v>
      </c>
      <c r="C860" s="5">
        <v>5.7</v>
      </c>
      <c r="D860" s="5">
        <v>6</v>
      </c>
      <c r="E860" s="5" t="s">
        <v>523</v>
      </c>
      <c r="F860" s="5" t="s">
        <v>563</v>
      </c>
      <c r="G860" s="5" t="s">
        <v>527</v>
      </c>
      <c r="H860" s="5" t="s">
        <v>52</v>
      </c>
      <c r="I860" s="148" t="s">
        <v>224</v>
      </c>
      <c r="J860" s="5" t="s">
        <v>53</v>
      </c>
      <c r="K860" s="5" t="s">
        <v>537</v>
      </c>
      <c r="M860" s="5" t="str">
        <f t="shared" ca="1" si="26"/>
        <v>I</v>
      </c>
      <c r="N860" s="5">
        <f ca="1">LOOKUP(99^99,--(0&amp;MID(C860,MIN(FIND({0,1,2,3,4,5,6,7,8,9},C860&amp;1234567890)),ROW(INDIRECT("1:"&amp;LEN(C860)+1)))))</f>
        <v>5.7</v>
      </c>
      <c r="O860" s="5" t="str">
        <f t="shared" ca="1" si="27"/>
        <v>no data</v>
      </c>
      <c r="P860" s="5">
        <f ca="1">LOOKUP(99^99,--(0&amp;MID(G860,MIN(FIND({0,1,2,3,4,5,6,7,8,9},G860&amp;1234567890)),ROW(INDIRECT("1:"&amp;LEN(G860)+1)))))</f>
        <v>0</v>
      </c>
    </row>
    <row r="861" spans="1:16" x14ac:dyDescent="0.2">
      <c r="A861" s="148" t="s">
        <v>203</v>
      </c>
      <c r="B861" s="5">
        <v>65</v>
      </c>
      <c r="C861" s="5">
        <v>2.99</v>
      </c>
      <c r="D861" s="5">
        <v>6</v>
      </c>
      <c r="E861" s="5" t="s">
        <v>545</v>
      </c>
      <c r="F861" s="5" t="s">
        <v>1410</v>
      </c>
      <c r="G861" s="5" t="s">
        <v>522</v>
      </c>
      <c r="H861" s="5" t="s">
        <v>540</v>
      </c>
      <c r="I861" s="148" t="s">
        <v>265</v>
      </c>
      <c r="J861" s="5" t="s">
        <v>54</v>
      </c>
      <c r="K861" s="5" t="s">
        <v>779</v>
      </c>
      <c r="M861" s="5" t="str">
        <f t="shared" si="26"/>
        <v>II</v>
      </c>
      <c r="N861" s="5">
        <f ca="1">LOOKUP(99^99,--(0&amp;MID(C861,MIN(FIND({0,1,2,3,4,5,6,7,8,9},C861&amp;1234567890)),ROW(INDIRECT("1:"&amp;LEN(C861)+1)))))</f>
        <v>2.99</v>
      </c>
      <c r="O861" s="5" t="str">
        <f t="shared" si="27"/>
        <v>No data</v>
      </c>
      <c r="P861" s="5">
        <f ca="1">LOOKUP(99^99,--(0&amp;MID(G861,MIN(FIND({0,1,2,3,4,5,6,7,8,9},G861&amp;1234567890)),ROW(INDIRECT("1:"&amp;LEN(G861)+1)))))</f>
        <v>0</v>
      </c>
    </row>
    <row r="862" spans="1:16" x14ac:dyDescent="0.2">
      <c r="A862" s="148" t="s">
        <v>273</v>
      </c>
      <c r="B862" s="5">
        <v>65</v>
      </c>
      <c r="C862" s="5">
        <v>1.93</v>
      </c>
      <c r="D862" s="5">
        <v>5</v>
      </c>
      <c r="E862" s="5" t="s">
        <v>523</v>
      </c>
      <c r="F862" s="5" t="s">
        <v>533</v>
      </c>
      <c r="G862" s="5" t="s">
        <v>546</v>
      </c>
      <c r="H862" s="5" t="s">
        <v>1852</v>
      </c>
      <c r="I862" s="148" t="s">
        <v>178</v>
      </c>
      <c r="J862" s="5" t="s">
        <v>55</v>
      </c>
      <c r="K862" s="5" t="s">
        <v>537</v>
      </c>
      <c r="M862" s="5" t="str">
        <f t="shared" ca="1" si="26"/>
        <v>I</v>
      </c>
      <c r="N862" s="5">
        <f ca="1">LOOKUP(99^99,--(0&amp;MID(C862,MIN(FIND({0,1,2,3,4,5,6,7,8,9},C862&amp;1234567890)),ROW(INDIRECT("1:"&amp;LEN(C862)+1)))))</f>
        <v>1.93</v>
      </c>
      <c r="O862" s="5">
        <f t="shared" ca="1" si="27"/>
        <v>0</v>
      </c>
      <c r="P862" s="5">
        <f ca="1">LOOKUP(99^99,--(0&amp;MID(G862,MIN(FIND({0,1,2,3,4,5,6,7,8,9},G862&amp;1234567890)),ROW(INDIRECT("1:"&amp;LEN(G862)+1)))))</f>
        <v>0</v>
      </c>
    </row>
    <row r="863" spans="1:16" x14ac:dyDescent="0.2">
      <c r="A863" s="148" t="s">
        <v>327</v>
      </c>
      <c r="B863" s="5">
        <v>65</v>
      </c>
      <c r="C863" s="5">
        <v>6.8</v>
      </c>
      <c r="D863" s="5">
        <v>6</v>
      </c>
      <c r="E863" s="5" t="s">
        <v>523</v>
      </c>
      <c r="F863" s="5" t="s">
        <v>719</v>
      </c>
      <c r="G863" s="5">
        <v>2.7</v>
      </c>
      <c r="H863" s="5" t="s">
        <v>535</v>
      </c>
      <c r="I863" s="148" t="s">
        <v>224</v>
      </c>
      <c r="J863" s="5" t="s">
        <v>56</v>
      </c>
      <c r="K863" s="5" t="s">
        <v>1256</v>
      </c>
      <c r="M863" s="5" t="str">
        <f t="shared" ca="1" si="26"/>
        <v>I</v>
      </c>
      <c r="N863" s="5">
        <f ca="1">LOOKUP(99^99,--(0&amp;MID(C863,MIN(FIND({0,1,2,3,4,5,6,7,8,9},C863&amp;1234567890)),ROW(INDIRECT("1:"&amp;LEN(C863)+1)))))</f>
        <v>6.8</v>
      </c>
      <c r="O863" s="5">
        <f t="shared" ca="1" si="27"/>
        <v>2.7</v>
      </c>
      <c r="P863" s="5">
        <f ca="1">LOOKUP(99^99,--(0&amp;MID(G863,MIN(FIND({0,1,2,3,4,5,6,7,8,9},G863&amp;1234567890)),ROW(INDIRECT("1:"&amp;LEN(G863)+1)))))</f>
        <v>2.7</v>
      </c>
    </row>
    <row r="864" spans="1:16" x14ac:dyDescent="0.2">
      <c r="A864" s="148" t="s">
        <v>208</v>
      </c>
      <c r="B864" s="5">
        <v>65</v>
      </c>
      <c r="C864" s="5">
        <v>7.5</v>
      </c>
      <c r="D864" s="5">
        <v>6</v>
      </c>
      <c r="E864" s="5" t="s">
        <v>523</v>
      </c>
      <c r="F864" s="5" t="s">
        <v>57</v>
      </c>
      <c r="G864" s="5" t="s">
        <v>58</v>
      </c>
      <c r="H864" s="5" t="s">
        <v>540</v>
      </c>
      <c r="I864" s="148" t="s">
        <v>182</v>
      </c>
      <c r="J864" s="5" t="s">
        <v>59</v>
      </c>
      <c r="K864" s="5" t="s">
        <v>732</v>
      </c>
      <c r="M864" s="5" t="str">
        <f t="shared" ca="1" si="26"/>
        <v>I</v>
      </c>
      <c r="N864" s="5">
        <f ca="1">LOOKUP(99^99,--(0&amp;MID(C864,MIN(FIND({0,1,2,3,4,5,6,7,8,9},C864&amp;1234567890)),ROW(INDIRECT("1:"&amp;LEN(C864)+1)))))</f>
        <v>7.5</v>
      </c>
      <c r="O864" s="5" t="str">
        <f t="shared" ca="1" si="27"/>
        <v>no data</v>
      </c>
      <c r="P864" s="5">
        <f ca="1">LOOKUP(99^99,--(0&amp;MID(G864,MIN(FIND({0,1,2,3,4,5,6,7,8,9},G864&amp;1234567890)),ROW(INDIRECT("1:"&amp;LEN(G864)+1)))))</f>
        <v>0</v>
      </c>
    </row>
    <row r="865" spans="1:16" x14ac:dyDescent="0.2">
      <c r="A865" s="148" t="s">
        <v>212</v>
      </c>
      <c r="B865" s="5">
        <v>65</v>
      </c>
      <c r="C865" s="5">
        <v>13</v>
      </c>
      <c r="D865" s="5">
        <v>8</v>
      </c>
      <c r="E865" s="5" t="s">
        <v>560</v>
      </c>
      <c r="F865" s="5" t="s">
        <v>561</v>
      </c>
      <c r="G865" s="5">
        <v>2.4</v>
      </c>
      <c r="H865" s="5" t="s">
        <v>1972</v>
      </c>
      <c r="I865" s="148" t="s">
        <v>224</v>
      </c>
      <c r="J865" s="5" t="s">
        <v>60</v>
      </c>
      <c r="K865" s="5" t="s">
        <v>805</v>
      </c>
      <c r="M865" s="5" t="str">
        <f t="shared" si="26"/>
        <v>IV</v>
      </c>
      <c r="N865" s="5">
        <f ca="1">LOOKUP(99^99,--(0&amp;MID(C865,MIN(FIND({0,1,2,3,4,5,6,7,8,9},C865&amp;1234567890)),ROW(INDIRECT("1:"&amp;LEN(C865)+1)))))</f>
        <v>13</v>
      </c>
      <c r="O865" s="5">
        <f t="shared" ca="1" si="27"/>
        <v>2.4</v>
      </c>
      <c r="P865" s="5">
        <f ca="1">LOOKUP(99^99,--(0&amp;MID(G865,MIN(FIND({0,1,2,3,4,5,6,7,8,9},G865&amp;1234567890)),ROW(INDIRECT("1:"&amp;LEN(G865)+1)))))</f>
        <v>2.4</v>
      </c>
    </row>
    <row r="866" spans="1:16" x14ac:dyDescent="0.2">
      <c r="A866" s="148" t="s">
        <v>223</v>
      </c>
      <c r="B866" s="5">
        <v>65</v>
      </c>
      <c r="C866" s="5">
        <v>22</v>
      </c>
      <c r="D866" s="5">
        <v>8</v>
      </c>
      <c r="E866" s="5" t="s">
        <v>710</v>
      </c>
      <c r="F866" s="5" t="s">
        <v>539</v>
      </c>
      <c r="G866" s="5" t="s">
        <v>522</v>
      </c>
      <c r="H866" s="5" t="s">
        <v>540</v>
      </c>
      <c r="I866" s="148" t="s">
        <v>207</v>
      </c>
      <c r="J866" s="5" t="s">
        <v>61</v>
      </c>
      <c r="K866" s="5" t="s">
        <v>612</v>
      </c>
      <c r="M866" s="5" t="str">
        <f t="shared" si="26"/>
        <v>III</v>
      </c>
      <c r="N866" s="5">
        <f ca="1">LOOKUP(99^99,--(0&amp;MID(C866,MIN(FIND({0,1,2,3,4,5,6,7,8,9},C866&amp;1234567890)),ROW(INDIRECT("1:"&amp;LEN(C866)+1)))))</f>
        <v>22</v>
      </c>
      <c r="O866" s="5" t="str">
        <f t="shared" si="27"/>
        <v>No data</v>
      </c>
      <c r="P866" s="5">
        <f ca="1">LOOKUP(99^99,--(0&amp;MID(G866,MIN(FIND({0,1,2,3,4,5,6,7,8,9},G866&amp;1234567890)),ROW(INDIRECT("1:"&amp;LEN(G866)+1)))))</f>
        <v>0</v>
      </c>
    </row>
    <row r="867" spans="1:16" x14ac:dyDescent="0.2">
      <c r="A867" s="148" t="s">
        <v>177</v>
      </c>
      <c r="B867" s="5">
        <v>65</v>
      </c>
      <c r="C867" s="5">
        <v>6.3</v>
      </c>
      <c r="D867" s="5">
        <v>7</v>
      </c>
      <c r="E867" s="5" t="s">
        <v>523</v>
      </c>
      <c r="F867" s="5" t="s">
        <v>539</v>
      </c>
      <c r="G867" s="5">
        <v>0.5</v>
      </c>
      <c r="H867" s="5" t="s">
        <v>62</v>
      </c>
      <c r="I867" s="148" t="s">
        <v>247</v>
      </c>
      <c r="J867" s="5" t="s">
        <v>63</v>
      </c>
      <c r="K867" s="5" t="s">
        <v>549</v>
      </c>
      <c r="M867" s="5" t="str">
        <f t="shared" ca="1" si="26"/>
        <v>II</v>
      </c>
      <c r="N867" s="5">
        <f ca="1">LOOKUP(99^99,--(0&amp;MID(C867,MIN(FIND({0,1,2,3,4,5,6,7,8,9},C867&amp;1234567890)),ROW(INDIRECT("1:"&amp;LEN(C867)+1)))))</f>
        <v>6.3</v>
      </c>
      <c r="O867" s="5">
        <f t="shared" ca="1" si="27"/>
        <v>0.5</v>
      </c>
      <c r="P867" s="5">
        <f ca="1">LOOKUP(99^99,--(0&amp;MID(G867,MIN(FIND({0,1,2,3,4,5,6,7,8,9},G867&amp;1234567890)),ROW(INDIRECT("1:"&amp;LEN(G867)+1)))))</f>
        <v>0.5</v>
      </c>
    </row>
    <row r="868" spans="1:16" x14ac:dyDescent="0.2">
      <c r="A868" s="148" t="s">
        <v>184</v>
      </c>
      <c r="B868" s="5">
        <v>65</v>
      </c>
      <c r="C868" s="5">
        <v>5.73</v>
      </c>
      <c r="D868" s="5">
        <v>7</v>
      </c>
      <c r="E868" s="5" t="s">
        <v>607</v>
      </c>
      <c r="F868" s="5" t="s">
        <v>539</v>
      </c>
      <c r="G868" s="5" t="s">
        <v>546</v>
      </c>
      <c r="H868" s="5" t="s">
        <v>64</v>
      </c>
      <c r="I868" s="148" t="s">
        <v>247</v>
      </c>
      <c r="J868" s="5" t="s">
        <v>65</v>
      </c>
      <c r="K868" s="5" t="s">
        <v>1967</v>
      </c>
      <c r="M868" s="5" t="str">
        <f t="shared" ca="1" si="26"/>
        <v>II</v>
      </c>
      <c r="N868" s="5">
        <f ca="1">LOOKUP(99^99,--(0&amp;MID(C868,MIN(FIND({0,1,2,3,4,5,6,7,8,9},C868&amp;1234567890)),ROW(INDIRECT("1:"&amp;LEN(C868)+1)))))</f>
        <v>5.73</v>
      </c>
      <c r="O868" s="5">
        <f t="shared" ca="1" si="27"/>
        <v>0</v>
      </c>
      <c r="P868" s="5">
        <f ca="1">LOOKUP(99^99,--(0&amp;MID(G868,MIN(FIND({0,1,2,3,4,5,6,7,8,9},G868&amp;1234567890)),ROW(INDIRECT("1:"&amp;LEN(G868)+1)))))</f>
        <v>0</v>
      </c>
    </row>
    <row r="869" spans="1:16" x14ac:dyDescent="0.2">
      <c r="A869" s="148" t="s">
        <v>187</v>
      </c>
      <c r="B869" s="5">
        <v>65</v>
      </c>
      <c r="C869" s="5">
        <v>8.1</v>
      </c>
      <c r="D869" s="5">
        <v>8</v>
      </c>
      <c r="E869" s="5" t="s">
        <v>523</v>
      </c>
      <c r="F869" s="5" t="s">
        <v>533</v>
      </c>
      <c r="G869" s="5" t="s">
        <v>522</v>
      </c>
      <c r="H869" s="5" t="s">
        <v>522</v>
      </c>
      <c r="I869" s="148" t="s">
        <v>228</v>
      </c>
      <c r="J869" s="5" t="s">
        <v>66</v>
      </c>
      <c r="K869" s="5" t="s">
        <v>569</v>
      </c>
      <c r="M869" s="5" t="str">
        <f t="shared" ca="1" si="26"/>
        <v>II</v>
      </c>
      <c r="N869" s="5">
        <f ca="1">LOOKUP(99^99,--(0&amp;MID(C869,MIN(FIND({0,1,2,3,4,5,6,7,8,9},C869&amp;1234567890)),ROW(INDIRECT("1:"&amp;LEN(C869)+1)))))</f>
        <v>8.1</v>
      </c>
      <c r="O869" s="5" t="str">
        <f t="shared" si="27"/>
        <v>No data</v>
      </c>
      <c r="P869" s="5">
        <f ca="1">LOOKUP(99^99,--(0&amp;MID(G869,MIN(FIND({0,1,2,3,4,5,6,7,8,9},G869&amp;1234567890)),ROW(INDIRECT("1:"&amp;LEN(G869)+1)))))</f>
        <v>0</v>
      </c>
    </row>
    <row r="870" spans="1:16" x14ac:dyDescent="0.2">
      <c r="A870" s="148" t="s">
        <v>280</v>
      </c>
      <c r="B870" s="5">
        <v>65</v>
      </c>
      <c r="C870" s="5">
        <v>7.6</v>
      </c>
      <c r="D870" s="5">
        <v>6</v>
      </c>
      <c r="E870" s="5" t="s">
        <v>523</v>
      </c>
      <c r="F870" s="5" t="s">
        <v>539</v>
      </c>
      <c r="G870" s="5" t="s">
        <v>546</v>
      </c>
      <c r="H870" s="5" t="s">
        <v>67</v>
      </c>
      <c r="I870" s="148" t="s">
        <v>247</v>
      </c>
      <c r="J870" s="5" t="s">
        <v>68</v>
      </c>
      <c r="K870" s="5" t="s">
        <v>594</v>
      </c>
      <c r="M870" s="5" t="str">
        <f t="shared" ca="1" si="26"/>
        <v>I</v>
      </c>
      <c r="N870" s="5">
        <f ca="1">LOOKUP(99^99,--(0&amp;MID(C870,MIN(FIND({0,1,2,3,4,5,6,7,8,9},C870&amp;1234567890)),ROW(INDIRECT("1:"&amp;LEN(C870)+1)))))</f>
        <v>7.6</v>
      </c>
      <c r="O870" s="5">
        <f t="shared" ca="1" si="27"/>
        <v>0</v>
      </c>
      <c r="P870" s="5">
        <f ca="1">LOOKUP(99^99,--(0&amp;MID(G870,MIN(FIND({0,1,2,3,4,5,6,7,8,9},G870&amp;1234567890)),ROW(INDIRECT("1:"&amp;LEN(G870)+1)))))</f>
        <v>0</v>
      </c>
    </row>
    <row r="871" spans="1:16" x14ac:dyDescent="0.2">
      <c r="A871" s="148" t="s">
        <v>176</v>
      </c>
      <c r="B871" s="5">
        <v>65</v>
      </c>
      <c r="C871" s="5">
        <v>63</v>
      </c>
      <c r="D871" s="5">
        <v>8</v>
      </c>
      <c r="E871" s="5" t="s">
        <v>607</v>
      </c>
      <c r="F871" s="5" t="s">
        <v>69</v>
      </c>
      <c r="G871" s="5">
        <v>0.1</v>
      </c>
      <c r="H871" s="5" t="s">
        <v>70</v>
      </c>
      <c r="I871" s="148" t="s">
        <v>173</v>
      </c>
      <c r="J871" s="5" t="s">
        <v>71</v>
      </c>
      <c r="K871" s="5" t="s">
        <v>728</v>
      </c>
      <c r="M871" s="5" t="str">
        <f t="shared" ca="1" si="26"/>
        <v>II</v>
      </c>
      <c r="N871" s="5">
        <f ca="1">LOOKUP(99^99,--(0&amp;MID(C871,MIN(FIND({0,1,2,3,4,5,6,7,8,9},C871&amp;1234567890)),ROW(INDIRECT("1:"&amp;LEN(C871)+1)))))</f>
        <v>63</v>
      </c>
      <c r="O871" s="5">
        <f t="shared" ca="1" si="27"/>
        <v>0.1</v>
      </c>
      <c r="P871" s="5">
        <f ca="1">LOOKUP(99^99,--(0&amp;MID(G871,MIN(FIND({0,1,2,3,4,5,6,7,8,9},G871&amp;1234567890)),ROW(INDIRECT("1:"&amp;LEN(G871)+1)))))</f>
        <v>0.1</v>
      </c>
    </row>
    <row r="872" spans="1:16" x14ac:dyDescent="0.2">
      <c r="A872" s="148" t="s">
        <v>268</v>
      </c>
      <c r="B872" s="5">
        <v>65</v>
      </c>
      <c r="C872" s="5">
        <v>4</v>
      </c>
      <c r="D872" s="5">
        <v>6</v>
      </c>
      <c r="E872" s="5" t="s">
        <v>523</v>
      </c>
      <c r="F872" s="5" t="s">
        <v>533</v>
      </c>
      <c r="G872" s="5" t="s">
        <v>546</v>
      </c>
      <c r="H872" s="5" t="s">
        <v>567</v>
      </c>
      <c r="I872" s="148" t="s">
        <v>228</v>
      </c>
      <c r="J872" s="5" t="s">
        <v>72</v>
      </c>
      <c r="K872" s="5" t="s">
        <v>542</v>
      </c>
      <c r="M872" s="5" t="str">
        <f t="shared" ca="1" si="26"/>
        <v>I</v>
      </c>
      <c r="N872" s="5">
        <f ca="1">LOOKUP(99^99,--(0&amp;MID(C872,MIN(FIND({0,1,2,3,4,5,6,7,8,9},C872&amp;1234567890)),ROW(INDIRECT("1:"&amp;LEN(C872)+1)))))</f>
        <v>4</v>
      </c>
      <c r="O872" s="5">
        <f t="shared" ca="1" si="27"/>
        <v>0</v>
      </c>
      <c r="P872" s="5">
        <f ca="1">LOOKUP(99^99,--(0&amp;MID(G872,MIN(FIND({0,1,2,3,4,5,6,7,8,9},G872&amp;1234567890)),ROW(INDIRECT("1:"&amp;LEN(G872)+1)))))</f>
        <v>0</v>
      </c>
    </row>
    <row r="873" spans="1:16" x14ac:dyDescent="0.2">
      <c r="A873" s="148" t="s">
        <v>249</v>
      </c>
      <c r="B873" s="5">
        <v>65</v>
      </c>
      <c r="C873" s="5">
        <v>20.2</v>
      </c>
      <c r="D873" s="5">
        <v>6</v>
      </c>
      <c r="E873" s="5" t="s">
        <v>710</v>
      </c>
      <c r="F873" s="5" t="s">
        <v>719</v>
      </c>
      <c r="G873" s="5">
        <v>0.2</v>
      </c>
      <c r="H873" s="5" t="s">
        <v>73</v>
      </c>
      <c r="I873" s="148" t="s">
        <v>178</v>
      </c>
      <c r="J873" s="5" t="s">
        <v>74</v>
      </c>
      <c r="K873" s="5" t="s">
        <v>612</v>
      </c>
      <c r="M873" s="5" t="str">
        <f t="shared" si="26"/>
        <v>III</v>
      </c>
      <c r="N873" s="5">
        <f ca="1">LOOKUP(99^99,--(0&amp;MID(C873,MIN(FIND({0,1,2,3,4,5,6,7,8,9},C873&amp;1234567890)),ROW(INDIRECT("1:"&amp;LEN(C873)+1)))))</f>
        <v>20.2</v>
      </c>
      <c r="O873" s="5">
        <f t="shared" ca="1" si="27"/>
        <v>0.2</v>
      </c>
      <c r="P873" s="5">
        <f ca="1">LOOKUP(99^99,--(0&amp;MID(G873,MIN(FIND({0,1,2,3,4,5,6,7,8,9},G873&amp;1234567890)),ROW(INDIRECT("1:"&amp;LEN(G873)+1)))))</f>
        <v>0.2</v>
      </c>
    </row>
    <row r="874" spans="1:16" x14ac:dyDescent="0.2">
      <c r="A874" s="148" t="s">
        <v>217</v>
      </c>
      <c r="B874" s="5">
        <v>65</v>
      </c>
      <c r="C874" s="5">
        <v>1.9</v>
      </c>
      <c r="D874" s="5">
        <v>6</v>
      </c>
      <c r="E874" s="5" t="s">
        <v>523</v>
      </c>
      <c r="F874" s="5" t="s">
        <v>1195</v>
      </c>
      <c r="G874" s="5">
        <v>1.1399999999999999</v>
      </c>
      <c r="H874" s="5" t="s">
        <v>75</v>
      </c>
      <c r="I874" s="148" t="s">
        <v>202</v>
      </c>
      <c r="J874" s="5" t="s">
        <v>76</v>
      </c>
      <c r="K874" s="5" t="s">
        <v>574</v>
      </c>
      <c r="M874" s="5" t="str">
        <f t="shared" ca="1" si="26"/>
        <v>I</v>
      </c>
      <c r="N874" s="5">
        <f ca="1">LOOKUP(99^99,--(0&amp;MID(C874,MIN(FIND({0,1,2,3,4,5,6,7,8,9},C874&amp;1234567890)),ROW(INDIRECT("1:"&amp;LEN(C874)+1)))))</f>
        <v>1.9</v>
      </c>
      <c r="O874" s="5">
        <f t="shared" ca="1" si="27"/>
        <v>1.1399999999999999</v>
      </c>
      <c r="P874" s="5">
        <f ca="1">LOOKUP(99^99,--(0&amp;MID(G874,MIN(FIND({0,1,2,3,4,5,6,7,8,9},G874&amp;1234567890)),ROW(INDIRECT("1:"&amp;LEN(G874)+1)))))</f>
        <v>1.1399999999999999</v>
      </c>
    </row>
    <row r="875" spans="1:16" x14ac:dyDescent="0.2">
      <c r="A875" s="148" t="s">
        <v>228</v>
      </c>
      <c r="B875" s="5">
        <v>65</v>
      </c>
      <c r="C875" s="5">
        <v>4.5</v>
      </c>
      <c r="D875" s="5">
        <v>6</v>
      </c>
      <c r="E875" s="5" t="s">
        <v>523</v>
      </c>
      <c r="F875" s="5" t="s">
        <v>533</v>
      </c>
      <c r="G875" s="5">
        <v>0.06</v>
      </c>
      <c r="H875" s="5" t="s">
        <v>77</v>
      </c>
      <c r="I875" s="148" t="s">
        <v>209</v>
      </c>
      <c r="J875" s="5" t="s">
        <v>78</v>
      </c>
      <c r="K875" s="5" t="s">
        <v>925</v>
      </c>
      <c r="M875" s="5" t="str">
        <f t="shared" ca="1" si="26"/>
        <v>I</v>
      </c>
      <c r="N875" s="5">
        <f ca="1">LOOKUP(99^99,--(0&amp;MID(C875,MIN(FIND({0,1,2,3,4,5,6,7,8,9},C875&amp;1234567890)),ROW(INDIRECT("1:"&amp;LEN(C875)+1)))))</f>
        <v>4.5</v>
      </c>
      <c r="O875" s="5">
        <f t="shared" ca="1" si="27"/>
        <v>0.06</v>
      </c>
      <c r="P875" s="5">
        <f ca="1">LOOKUP(99^99,--(0&amp;MID(G875,MIN(FIND({0,1,2,3,4,5,6,7,8,9},G875&amp;1234567890)),ROW(INDIRECT("1:"&amp;LEN(G875)+1)))))</f>
        <v>0.06</v>
      </c>
    </row>
    <row r="876" spans="1:16" x14ac:dyDescent="0.2">
      <c r="A876" s="148" t="s">
        <v>194</v>
      </c>
      <c r="B876" s="5">
        <v>65</v>
      </c>
      <c r="C876" s="5">
        <v>12</v>
      </c>
      <c r="D876" s="5">
        <v>9</v>
      </c>
      <c r="E876" s="5" t="s">
        <v>523</v>
      </c>
      <c r="F876" s="5" t="s">
        <v>719</v>
      </c>
      <c r="G876" s="5" t="s">
        <v>527</v>
      </c>
      <c r="H876" s="5" t="s">
        <v>79</v>
      </c>
      <c r="I876" s="148" t="s">
        <v>317</v>
      </c>
      <c r="J876" s="5" t="s">
        <v>80</v>
      </c>
      <c r="K876" s="5" t="s">
        <v>1224</v>
      </c>
      <c r="M876" s="5" t="str">
        <f t="shared" ca="1" si="26"/>
        <v>II</v>
      </c>
      <c r="N876" s="5">
        <f ca="1">LOOKUP(99^99,--(0&amp;MID(C876,MIN(FIND({0,1,2,3,4,5,6,7,8,9},C876&amp;1234567890)),ROW(INDIRECT("1:"&amp;LEN(C876)+1)))))</f>
        <v>12</v>
      </c>
      <c r="O876" s="5" t="str">
        <f t="shared" ca="1" si="27"/>
        <v>no data</v>
      </c>
      <c r="P876" s="5">
        <f ca="1">LOOKUP(99^99,--(0&amp;MID(G876,MIN(FIND({0,1,2,3,4,5,6,7,8,9},G876&amp;1234567890)),ROW(INDIRECT("1:"&amp;LEN(G876)+1)))))</f>
        <v>0</v>
      </c>
    </row>
    <row r="877" spans="1:16" x14ac:dyDescent="0.2">
      <c r="A877" s="148" t="s">
        <v>242</v>
      </c>
      <c r="B877" s="5">
        <v>65</v>
      </c>
      <c r="C877" s="5">
        <v>3.8</v>
      </c>
      <c r="D877" s="5">
        <v>6</v>
      </c>
      <c r="E877" s="5" t="s">
        <v>523</v>
      </c>
      <c r="F877" s="5" t="s">
        <v>533</v>
      </c>
      <c r="G877" s="5" t="s">
        <v>546</v>
      </c>
      <c r="H877" s="5" t="s">
        <v>554</v>
      </c>
      <c r="I877" s="148" t="s">
        <v>224</v>
      </c>
      <c r="J877" s="5" t="s">
        <v>81</v>
      </c>
      <c r="K877" s="5" t="s">
        <v>537</v>
      </c>
      <c r="M877" s="5" t="str">
        <f t="shared" ca="1" si="26"/>
        <v>I</v>
      </c>
      <c r="N877" s="5">
        <f ca="1">LOOKUP(99^99,--(0&amp;MID(C877,MIN(FIND({0,1,2,3,4,5,6,7,8,9},C877&amp;1234567890)),ROW(INDIRECT("1:"&amp;LEN(C877)+1)))))</f>
        <v>3.8</v>
      </c>
      <c r="O877" s="5">
        <f t="shared" ca="1" si="27"/>
        <v>0</v>
      </c>
      <c r="P877" s="5">
        <f ca="1">LOOKUP(99^99,--(0&amp;MID(G877,MIN(FIND({0,1,2,3,4,5,6,7,8,9},G877&amp;1234567890)),ROW(INDIRECT("1:"&amp;LEN(G877)+1)))))</f>
        <v>0</v>
      </c>
    </row>
    <row r="878" spans="1:16" x14ac:dyDescent="0.2">
      <c r="A878" s="148" t="s">
        <v>174</v>
      </c>
      <c r="B878" s="5">
        <v>65</v>
      </c>
      <c r="C878" s="5">
        <v>5.2</v>
      </c>
      <c r="D878" s="5">
        <v>10</v>
      </c>
      <c r="E878" s="5" t="s">
        <v>523</v>
      </c>
      <c r="F878" s="5" t="s">
        <v>82</v>
      </c>
      <c r="G878" s="5" t="s">
        <v>546</v>
      </c>
      <c r="H878" s="5" t="s">
        <v>987</v>
      </c>
      <c r="I878" s="148" t="s">
        <v>209</v>
      </c>
      <c r="J878" s="5" t="s">
        <v>83</v>
      </c>
      <c r="K878" s="5" t="s">
        <v>762</v>
      </c>
      <c r="M878" s="5" t="str">
        <f t="shared" ca="1" si="26"/>
        <v>II</v>
      </c>
      <c r="N878" s="5">
        <f ca="1">LOOKUP(99^99,--(0&amp;MID(C878,MIN(FIND({0,1,2,3,4,5,6,7,8,9},C878&amp;1234567890)),ROW(INDIRECT("1:"&amp;LEN(C878)+1)))))</f>
        <v>5.2</v>
      </c>
      <c r="O878" s="5">
        <f t="shared" ca="1" si="27"/>
        <v>0</v>
      </c>
      <c r="P878" s="5">
        <f ca="1">LOOKUP(99^99,--(0&amp;MID(G878,MIN(FIND({0,1,2,3,4,5,6,7,8,9},G878&amp;1234567890)),ROW(INDIRECT("1:"&amp;LEN(G878)+1)))))</f>
        <v>0</v>
      </c>
    </row>
    <row r="879" spans="1:16" x14ac:dyDescent="0.2">
      <c r="A879" s="148" t="s">
        <v>271</v>
      </c>
      <c r="B879" s="5">
        <v>65</v>
      </c>
      <c r="C879" s="5">
        <v>4.5999999999999996</v>
      </c>
      <c r="D879" s="5">
        <v>9</v>
      </c>
      <c r="E879" s="5" t="s">
        <v>660</v>
      </c>
      <c r="F879" s="5" t="s">
        <v>84</v>
      </c>
      <c r="G879" s="5" t="s">
        <v>527</v>
      </c>
      <c r="H879" s="5" t="s">
        <v>540</v>
      </c>
      <c r="I879" s="148" t="s">
        <v>182</v>
      </c>
      <c r="J879" s="5" t="s">
        <v>85</v>
      </c>
      <c r="K879" s="5" t="s">
        <v>537</v>
      </c>
      <c r="M879" s="5" t="str">
        <f t="shared" si="26"/>
        <v>III</v>
      </c>
      <c r="N879" s="5">
        <f ca="1">LOOKUP(99^99,--(0&amp;MID(C879,MIN(FIND({0,1,2,3,4,5,6,7,8,9},C879&amp;1234567890)),ROW(INDIRECT("1:"&amp;LEN(C879)+1)))))</f>
        <v>4.5999999999999996</v>
      </c>
      <c r="O879" s="5" t="str">
        <f t="shared" ca="1" si="27"/>
        <v>no data</v>
      </c>
      <c r="P879" s="5">
        <f ca="1">LOOKUP(99^99,--(0&amp;MID(G879,MIN(FIND({0,1,2,3,4,5,6,7,8,9},G879&amp;1234567890)),ROW(INDIRECT("1:"&amp;LEN(G879)+1)))))</f>
        <v>0</v>
      </c>
    </row>
    <row r="880" spans="1:16" x14ac:dyDescent="0.2">
      <c r="A880" s="148" t="s">
        <v>215</v>
      </c>
      <c r="B880" s="5">
        <v>65</v>
      </c>
      <c r="C880" s="5">
        <v>2.5</v>
      </c>
      <c r="D880" s="5" t="s">
        <v>723</v>
      </c>
      <c r="E880" s="5" t="s">
        <v>523</v>
      </c>
      <c r="F880" s="5" t="s">
        <v>603</v>
      </c>
      <c r="G880" s="5">
        <v>2.4</v>
      </c>
      <c r="H880" s="5" t="s">
        <v>86</v>
      </c>
      <c r="I880" s="148" t="s">
        <v>317</v>
      </c>
      <c r="J880" s="5" t="s">
        <v>87</v>
      </c>
      <c r="K880" s="5" t="s">
        <v>610</v>
      </c>
      <c r="M880" s="5" t="str">
        <f t="shared" ca="1" si="26"/>
        <v>II</v>
      </c>
      <c r="N880" s="5">
        <f ca="1">LOOKUP(99^99,--(0&amp;MID(C880,MIN(FIND({0,1,2,3,4,5,6,7,8,9},C880&amp;1234567890)),ROW(INDIRECT("1:"&amp;LEN(C880)+1)))))</f>
        <v>2.5</v>
      </c>
      <c r="O880" s="5">
        <f t="shared" ca="1" si="27"/>
        <v>2.4</v>
      </c>
      <c r="P880" s="5">
        <f ca="1">LOOKUP(99^99,--(0&amp;MID(G880,MIN(FIND({0,1,2,3,4,5,6,7,8,9},G880&amp;1234567890)),ROW(INDIRECT("1:"&amp;LEN(G880)+1)))))</f>
        <v>2.4</v>
      </c>
    </row>
    <row r="881" spans="1:16" x14ac:dyDescent="0.2">
      <c r="A881" s="148" t="s">
        <v>175</v>
      </c>
      <c r="B881" s="5">
        <v>65</v>
      </c>
      <c r="C881" s="5">
        <v>5.4</v>
      </c>
      <c r="D881" s="5">
        <v>6</v>
      </c>
      <c r="E881" s="5" t="s">
        <v>523</v>
      </c>
      <c r="F881" s="5" t="s">
        <v>533</v>
      </c>
      <c r="G881" s="5" t="s">
        <v>1036</v>
      </c>
      <c r="H881" s="5" t="s">
        <v>666</v>
      </c>
      <c r="I881" s="148" t="s">
        <v>218</v>
      </c>
      <c r="J881" s="5" t="s">
        <v>88</v>
      </c>
      <c r="K881" s="5" t="s">
        <v>853</v>
      </c>
      <c r="M881" s="5" t="str">
        <f t="shared" ca="1" si="26"/>
        <v>I</v>
      </c>
      <c r="N881" s="5">
        <f ca="1">LOOKUP(99^99,--(0&amp;MID(C881,MIN(FIND({0,1,2,3,4,5,6,7,8,9},C881&amp;1234567890)),ROW(INDIRECT("1:"&amp;LEN(C881)+1)))))</f>
        <v>5.4</v>
      </c>
      <c r="O881" s="5">
        <f t="shared" ca="1" si="27"/>
        <v>0.03</v>
      </c>
      <c r="P881" s="5">
        <f ca="1">LOOKUP(99^99,--(0&amp;MID(G881,MIN(FIND({0,1,2,3,4,5,6,7,8,9},G881&amp;1234567890)),ROW(INDIRECT("1:"&amp;LEN(G881)+1)))))</f>
        <v>0.03</v>
      </c>
    </row>
    <row r="882" spans="1:16" x14ac:dyDescent="0.2">
      <c r="A882" s="148" t="s">
        <v>178</v>
      </c>
      <c r="B882" s="5">
        <v>65</v>
      </c>
      <c r="C882" s="5">
        <v>4.3</v>
      </c>
      <c r="D882" s="5" t="s">
        <v>723</v>
      </c>
      <c r="E882" s="5" t="s">
        <v>523</v>
      </c>
      <c r="F882" s="5" t="s">
        <v>89</v>
      </c>
      <c r="G882" s="5" t="s">
        <v>522</v>
      </c>
      <c r="H882" s="5" t="s">
        <v>522</v>
      </c>
      <c r="I882" s="148" t="s">
        <v>248</v>
      </c>
      <c r="J882" s="5" t="s">
        <v>90</v>
      </c>
      <c r="K882" s="5" t="s">
        <v>594</v>
      </c>
      <c r="M882" s="5" t="str">
        <f t="shared" ca="1" si="26"/>
        <v>II</v>
      </c>
      <c r="N882" s="5">
        <f ca="1">LOOKUP(99^99,--(0&amp;MID(C882,MIN(FIND({0,1,2,3,4,5,6,7,8,9},C882&amp;1234567890)),ROW(INDIRECT("1:"&amp;LEN(C882)+1)))))</f>
        <v>4.3</v>
      </c>
      <c r="O882" s="5" t="str">
        <f t="shared" si="27"/>
        <v>No data</v>
      </c>
      <c r="P882" s="5">
        <f ca="1">LOOKUP(99^99,--(0&amp;MID(G882,MIN(FIND({0,1,2,3,4,5,6,7,8,9},G882&amp;1234567890)),ROW(INDIRECT("1:"&amp;LEN(G882)+1)))))</f>
        <v>0</v>
      </c>
    </row>
    <row r="883" spans="1:16" x14ac:dyDescent="0.2">
      <c r="A883" s="148" t="s">
        <v>175</v>
      </c>
      <c r="B883" s="5">
        <v>65</v>
      </c>
      <c r="C883" s="5">
        <v>3.2</v>
      </c>
      <c r="D883" s="5">
        <v>7</v>
      </c>
      <c r="E883" s="5" t="s">
        <v>523</v>
      </c>
      <c r="F883" s="5" t="s">
        <v>89</v>
      </c>
      <c r="G883" s="5">
        <v>0.3</v>
      </c>
      <c r="H883" s="5" t="s">
        <v>618</v>
      </c>
      <c r="I883" s="148" t="s">
        <v>218</v>
      </c>
      <c r="J883" s="5" t="s">
        <v>91</v>
      </c>
      <c r="K883" s="5" t="s">
        <v>566</v>
      </c>
      <c r="M883" s="5" t="str">
        <f t="shared" ca="1" si="26"/>
        <v>II</v>
      </c>
      <c r="N883" s="5">
        <f ca="1">LOOKUP(99^99,--(0&amp;MID(C883,MIN(FIND({0,1,2,3,4,5,6,7,8,9},C883&amp;1234567890)),ROW(INDIRECT("1:"&amp;LEN(C883)+1)))))</f>
        <v>3.2</v>
      </c>
      <c r="O883" s="5">
        <f t="shared" ca="1" si="27"/>
        <v>0.3</v>
      </c>
      <c r="P883" s="5">
        <f ca="1">LOOKUP(99^99,--(0&amp;MID(G883,MIN(FIND({0,1,2,3,4,5,6,7,8,9},G883&amp;1234567890)),ROW(INDIRECT("1:"&amp;LEN(G883)+1)))))</f>
        <v>0.3</v>
      </c>
    </row>
    <row r="884" spans="1:16" x14ac:dyDescent="0.2">
      <c r="A884" s="148" t="s">
        <v>236</v>
      </c>
      <c r="B884" s="5">
        <v>65</v>
      </c>
      <c r="C884" s="5">
        <v>4.9000000000000004</v>
      </c>
      <c r="D884" s="5">
        <v>7</v>
      </c>
      <c r="E884" s="5" t="s">
        <v>523</v>
      </c>
      <c r="F884" s="5" t="s">
        <v>888</v>
      </c>
      <c r="G884" s="5">
        <v>0.08</v>
      </c>
      <c r="H884" s="5" t="s">
        <v>92</v>
      </c>
      <c r="I884" s="148" t="s">
        <v>218</v>
      </c>
      <c r="J884" s="5" t="s">
        <v>93</v>
      </c>
      <c r="K884" s="5" t="s">
        <v>574</v>
      </c>
      <c r="M884" s="5" t="str">
        <f t="shared" ca="1" si="26"/>
        <v>II</v>
      </c>
      <c r="N884" s="5">
        <f ca="1">LOOKUP(99^99,--(0&amp;MID(C884,MIN(FIND({0,1,2,3,4,5,6,7,8,9},C884&amp;1234567890)),ROW(INDIRECT("1:"&amp;LEN(C884)+1)))))</f>
        <v>4.9000000000000004</v>
      </c>
      <c r="O884" s="5">
        <f t="shared" ca="1" si="27"/>
        <v>0.08</v>
      </c>
      <c r="P884" s="5">
        <f ca="1">LOOKUP(99^99,--(0&amp;MID(G884,MIN(FIND({0,1,2,3,4,5,6,7,8,9},G884&amp;1234567890)),ROW(INDIRECT("1:"&amp;LEN(G884)+1)))))</f>
        <v>0.08</v>
      </c>
    </row>
    <row r="885" spans="1:16" x14ac:dyDescent="0.2">
      <c r="A885" s="148" t="s">
        <v>219</v>
      </c>
      <c r="B885" s="5">
        <v>65</v>
      </c>
      <c r="C885" s="5">
        <v>1121</v>
      </c>
      <c r="D885" s="5">
        <v>7</v>
      </c>
      <c r="E885" s="5" t="s">
        <v>560</v>
      </c>
      <c r="F885" s="5" t="s">
        <v>561</v>
      </c>
      <c r="G885" s="5">
        <v>13</v>
      </c>
      <c r="H885" s="5" t="s">
        <v>94</v>
      </c>
      <c r="I885" s="148" t="s">
        <v>248</v>
      </c>
      <c r="J885" s="5" t="s">
        <v>95</v>
      </c>
      <c r="K885" s="5" t="s">
        <v>96</v>
      </c>
      <c r="M885" s="5" t="str">
        <f t="shared" si="26"/>
        <v>IV</v>
      </c>
      <c r="N885" s="5">
        <f ca="1">LOOKUP(99^99,--(0&amp;MID(C885,MIN(FIND({0,1,2,3,4,5,6,7,8,9},C885&amp;1234567890)),ROW(INDIRECT("1:"&amp;LEN(C885)+1)))))</f>
        <v>1121</v>
      </c>
      <c r="O885" s="5">
        <f t="shared" ca="1" si="27"/>
        <v>13</v>
      </c>
      <c r="P885" s="5">
        <f ca="1">LOOKUP(99^99,--(0&amp;MID(G885,MIN(FIND({0,1,2,3,4,5,6,7,8,9},G885&amp;1234567890)),ROW(INDIRECT("1:"&amp;LEN(G885)+1)))))</f>
        <v>13</v>
      </c>
    </row>
    <row r="886" spans="1:16" x14ac:dyDescent="0.2">
      <c r="A886" s="148" t="s">
        <v>272</v>
      </c>
      <c r="B886" s="5">
        <v>65</v>
      </c>
      <c r="C886" s="5">
        <v>22</v>
      </c>
      <c r="D886" s="5">
        <v>8</v>
      </c>
      <c r="E886" s="5" t="s">
        <v>581</v>
      </c>
      <c r="F886" s="5" t="s">
        <v>719</v>
      </c>
      <c r="G886" s="5">
        <v>0.25</v>
      </c>
      <c r="H886" s="5" t="s">
        <v>97</v>
      </c>
      <c r="I886" s="148" t="s">
        <v>248</v>
      </c>
      <c r="J886" s="5" t="s">
        <v>98</v>
      </c>
      <c r="K886" s="5" t="s">
        <v>626</v>
      </c>
      <c r="M886" s="5" t="str">
        <f t="shared" si="26"/>
        <v>II</v>
      </c>
      <c r="N886" s="5">
        <f ca="1">LOOKUP(99^99,--(0&amp;MID(C886,MIN(FIND({0,1,2,3,4,5,6,7,8,9},C886&amp;1234567890)),ROW(INDIRECT("1:"&amp;LEN(C886)+1)))))</f>
        <v>22</v>
      </c>
      <c r="O886" s="5">
        <f t="shared" ca="1" si="27"/>
        <v>0.25</v>
      </c>
      <c r="P886" s="5">
        <f ca="1">LOOKUP(99^99,--(0&amp;MID(G886,MIN(FIND({0,1,2,3,4,5,6,7,8,9},G886&amp;1234567890)),ROW(INDIRECT("1:"&amp;LEN(G886)+1)))))</f>
        <v>0.25</v>
      </c>
    </row>
    <row r="887" spans="1:16" x14ac:dyDescent="0.2">
      <c r="A887" s="148" t="s">
        <v>249</v>
      </c>
      <c r="B887" s="5">
        <v>65</v>
      </c>
      <c r="C887" s="5">
        <v>2.69</v>
      </c>
      <c r="D887" s="5">
        <v>6</v>
      </c>
      <c r="E887" s="5" t="s">
        <v>523</v>
      </c>
      <c r="F887" s="5" t="s">
        <v>99</v>
      </c>
      <c r="G887" s="5">
        <v>0.6</v>
      </c>
      <c r="H887" s="5" t="s">
        <v>100</v>
      </c>
      <c r="I887" s="148" t="s">
        <v>215</v>
      </c>
      <c r="J887" s="5" t="s">
        <v>101</v>
      </c>
      <c r="K887" s="5" t="s">
        <v>1370</v>
      </c>
      <c r="M887" s="5" t="str">
        <f t="shared" ca="1" si="26"/>
        <v>I</v>
      </c>
      <c r="N887" s="5">
        <f ca="1">LOOKUP(99^99,--(0&amp;MID(C887,MIN(FIND({0,1,2,3,4,5,6,7,8,9},C887&amp;1234567890)),ROW(INDIRECT("1:"&amp;LEN(C887)+1)))))</f>
        <v>2.69</v>
      </c>
      <c r="O887" s="5">
        <f t="shared" ca="1" si="27"/>
        <v>0.6</v>
      </c>
      <c r="P887" s="5">
        <f ca="1">LOOKUP(99^99,--(0&amp;MID(G887,MIN(FIND({0,1,2,3,4,5,6,7,8,9},G887&amp;1234567890)),ROW(INDIRECT("1:"&amp;LEN(G887)+1)))))</f>
        <v>0.6</v>
      </c>
    </row>
    <row r="888" spans="1:16" x14ac:dyDescent="0.2">
      <c r="A888" s="148" t="s">
        <v>271</v>
      </c>
      <c r="B888" s="5">
        <v>65</v>
      </c>
      <c r="C888" s="5">
        <v>31</v>
      </c>
      <c r="D888" s="5">
        <v>7</v>
      </c>
      <c r="E888" s="5" t="s">
        <v>581</v>
      </c>
      <c r="F888" s="5" t="s">
        <v>539</v>
      </c>
      <c r="G888" s="5">
        <v>1E-3</v>
      </c>
      <c r="H888" s="5" t="s">
        <v>102</v>
      </c>
      <c r="I888" s="148" t="s">
        <v>178</v>
      </c>
      <c r="J888" s="5" t="s">
        <v>103</v>
      </c>
      <c r="K888" s="5" t="s">
        <v>531</v>
      </c>
      <c r="M888" s="5" t="str">
        <f t="shared" si="26"/>
        <v>II</v>
      </c>
      <c r="N888" s="5">
        <f ca="1">LOOKUP(99^99,--(0&amp;MID(C888,MIN(FIND({0,1,2,3,4,5,6,7,8,9},C888&amp;1234567890)),ROW(INDIRECT("1:"&amp;LEN(C888)+1)))))</f>
        <v>31</v>
      </c>
      <c r="O888" s="5">
        <f t="shared" ca="1" si="27"/>
        <v>1E-3</v>
      </c>
      <c r="P888" s="5">
        <f ca="1">LOOKUP(99^99,--(0&amp;MID(G888,MIN(FIND({0,1,2,3,4,5,6,7,8,9},G888&amp;1234567890)),ROW(INDIRECT("1:"&amp;LEN(G888)+1)))))</f>
        <v>1E-3</v>
      </c>
    </row>
    <row r="889" spans="1:16" x14ac:dyDescent="0.2">
      <c r="A889" s="148" t="s">
        <v>182</v>
      </c>
      <c r="B889" s="5">
        <v>65</v>
      </c>
      <c r="C889" s="5">
        <v>4.5999999999999996</v>
      </c>
      <c r="D889" s="5">
        <v>7</v>
      </c>
      <c r="E889" s="5" t="s">
        <v>523</v>
      </c>
      <c r="F889" s="5" t="s">
        <v>539</v>
      </c>
      <c r="G889" s="5" t="s">
        <v>546</v>
      </c>
      <c r="H889" s="5" t="s">
        <v>104</v>
      </c>
      <c r="I889" s="148" t="s">
        <v>247</v>
      </c>
      <c r="J889" s="5" t="s">
        <v>105</v>
      </c>
      <c r="K889" s="5" t="s">
        <v>574</v>
      </c>
      <c r="M889" s="5" t="str">
        <f t="shared" ca="1" si="26"/>
        <v>II</v>
      </c>
      <c r="N889" s="5">
        <f ca="1">LOOKUP(99^99,--(0&amp;MID(C889,MIN(FIND({0,1,2,3,4,5,6,7,8,9},C889&amp;1234567890)),ROW(INDIRECT("1:"&amp;LEN(C889)+1)))))</f>
        <v>4.5999999999999996</v>
      </c>
      <c r="O889" s="5">
        <f t="shared" ca="1" si="27"/>
        <v>0</v>
      </c>
      <c r="P889" s="5">
        <f ca="1">LOOKUP(99^99,--(0&amp;MID(G889,MIN(FIND({0,1,2,3,4,5,6,7,8,9},G889&amp;1234567890)),ROW(INDIRECT("1:"&amp;LEN(G889)+1)))))</f>
        <v>0</v>
      </c>
    </row>
    <row r="890" spans="1:16" x14ac:dyDescent="0.2">
      <c r="A890" s="148" t="s">
        <v>299</v>
      </c>
      <c r="B890" s="5">
        <v>65</v>
      </c>
      <c r="C890" s="5">
        <v>6.8</v>
      </c>
      <c r="D890" s="5">
        <v>7</v>
      </c>
      <c r="E890" s="5" t="s">
        <v>581</v>
      </c>
      <c r="F890" s="5" t="s">
        <v>1410</v>
      </c>
      <c r="G890" s="5" t="s">
        <v>527</v>
      </c>
      <c r="H890" s="5" t="s">
        <v>540</v>
      </c>
      <c r="I890" s="148" t="s">
        <v>182</v>
      </c>
      <c r="J890" s="5" t="s">
        <v>106</v>
      </c>
      <c r="K890" s="5" t="s">
        <v>537</v>
      </c>
      <c r="M890" s="5" t="str">
        <f t="shared" si="26"/>
        <v>II</v>
      </c>
      <c r="N890" s="5">
        <f ca="1">LOOKUP(99^99,--(0&amp;MID(C890,MIN(FIND({0,1,2,3,4,5,6,7,8,9},C890&amp;1234567890)),ROW(INDIRECT("1:"&amp;LEN(C890)+1)))))</f>
        <v>6.8</v>
      </c>
      <c r="O890" s="5" t="str">
        <f t="shared" ca="1" si="27"/>
        <v>no data</v>
      </c>
      <c r="P890" s="5">
        <f ca="1">LOOKUP(99^99,--(0&amp;MID(G890,MIN(FIND({0,1,2,3,4,5,6,7,8,9},G890&amp;1234567890)),ROW(INDIRECT("1:"&amp;LEN(G890)+1)))))</f>
        <v>0</v>
      </c>
    </row>
    <row r="891" spans="1:16" x14ac:dyDescent="0.2">
      <c r="A891" s="148" t="s">
        <v>193</v>
      </c>
      <c r="B891" s="5">
        <v>65</v>
      </c>
      <c r="C891" s="5">
        <v>6.9</v>
      </c>
      <c r="D891" s="5">
        <v>6</v>
      </c>
      <c r="E891" s="5" t="s">
        <v>523</v>
      </c>
      <c r="F891" s="5" t="s">
        <v>539</v>
      </c>
      <c r="G891" s="5" t="s">
        <v>546</v>
      </c>
      <c r="H891" s="5" t="s">
        <v>107</v>
      </c>
      <c r="I891" s="148" t="s">
        <v>224</v>
      </c>
      <c r="J891" s="5" t="s">
        <v>108</v>
      </c>
      <c r="K891" s="5" t="s">
        <v>578</v>
      </c>
      <c r="M891" s="5" t="str">
        <f t="shared" ca="1" si="26"/>
        <v>I</v>
      </c>
      <c r="N891" s="5">
        <f ca="1">LOOKUP(99^99,--(0&amp;MID(C891,MIN(FIND({0,1,2,3,4,5,6,7,8,9},C891&amp;1234567890)),ROW(INDIRECT("1:"&amp;LEN(C891)+1)))))</f>
        <v>6.9</v>
      </c>
      <c r="O891" s="5">
        <f t="shared" ca="1" si="27"/>
        <v>0</v>
      </c>
      <c r="P891" s="5">
        <f ca="1">LOOKUP(99^99,--(0&amp;MID(G891,MIN(FIND({0,1,2,3,4,5,6,7,8,9},G891&amp;1234567890)),ROW(INDIRECT("1:"&amp;LEN(G891)+1)))))</f>
        <v>0</v>
      </c>
    </row>
    <row r="892" spans="1:16" x14ac:dyDescent="0.2">
      <c r="A892" s="148" t="s">
        <v>321</v>
      </c>
      <c r="B892" s="5">
        <v>65</v>
      </c>
      <c r="C892" s="5">
        <v>9.5</v>
      </c>
      <c r="D892" s="5">
        <v>7</v>
      </c>
      <c r="E892" s="5" t="s">
        <v>686</v>
      </c>
      <c r="F892" s="5" t="s">
        <v>533</v>
      </c>
      <c r="G892" s="5">
        <v>3.93</v>
      </c>
      <c r="H892" s="5" t="s">
        <v>561</v>
      </c>
      <c r="I892" s="148" t="s">
        <v>178</v>
      </c>
      <c r="J892" s="5" t="s">
        <v>109</v>
      </c>
      <c r="K892" s="5" t="s">
        <v>578</v>
      </c>
      <c r="M892" s="5" t="str">
        <f t="shared" si="26"/>
        <v>II</v>
      </c>
      <c r="N892" s="5">
        <f ca="1">LOOKUP(99^99,--(0&amp;MID(C892,MIN(FIND({0,1,2,3,4,5,6,7,8,9},C892&amp;1234567890)),ROW(INDIRECT("1:"&amp;LEN(C892)+1)))))</f>
        <v>9.5</v>
      </c>
      <c r="O892" s="5">
        <f t="shared" ca="1" si="27"/>
        <v>3.93</v>
      </c>
      <c r="P892" s="5">
        <f ca="1">LOOKUP(99^99,--(0&amp;MID(G892,MIN(FIND({0,1,2,3,4,5,6,7,8,9},G892&amp;1234567890)),ROW(INDIRECT("1:"&amp;LEN(G892)+1)))))</f>
        <v>3.93</v>
      </c>
    </row>
    <row r="893" spans="1:16" x14ac:dyDescent="0.2">
      <c r="A893" s="148" t="s">
        <v>194</v>
      </c>
      <c r="B893" s="5">
        <v>65</v>
      </c>
      <c r="C893" s="5">
        <v>3.9</v>
      </c>
      <c r="D893" s="5">
        <v>7</v>
      </c>
      <c r="E893" s="5" t="s">
        <v>523</v>
      </c>
      <c r="F893" s="5" t="s">
        <v>539</v>
      </c>
      <c r="G893" s="5" t="s">
        <v>679</v>
      </c>
      <c r="H893" s="5" t="s">
        <v>1667</v>
      </c>
      <c r="I893" s="148" t="s">
        <v>202</v>
      </c>
      <c r="J893" s="5" t="s">
        <v>110</v>
      </c>
      <c r="K893" s="5" t="s">
        <v>612</v>
      </c>
      <c r="M893" s="5" t="str">
        <f t="shared" ca="1" si="26"/>
        <v>II</v>
      </c>
      <c r="N893" s="5">
        <f ca="1">LOOKUP(99^99,--(0&amp;MID(C893,MIN(FIND({0,1,2,3,4,5,6,7,8,9},C893&amp;1234567890)),ROW(INDIRECT("1:"&amp;LEN(C893)+1)))))</f>
        <v>3.9</v>
      </c>
      <c r="O893" s="5">
        <f t="shared" ca="1" si="27"/>
        <v>0.1</v>
      </c>
      <c r="P893" s="5">
        <f ca="1">LOOKUP(99^99,--(0&amp;MID(G893,MIN(FIND({0,1,2,3,4,5,6,7,8,9},G893&amp;1234567890)),ROW(INDIRECT("1:"&amp;LEN(G893)+1)))))</f>
        <v>0.1</v>
      </c>
    </row>
    <row r="894" spans="1:16" x14ac:dyDescent="0.2">
      <c r="A894" s="148" t="s">
        <v>251</v>
      </c>
      <c r="B894" s="5">
        <v>65</v>
      </c>
      <c r="C894" s="5">
        <v>5.01</v>
      </c>
      <c r="D894" s="5">
        <v>7</v>
      </c>
      <c r="E894" s="5" t="s">
        <v>523</v>
      </c>
      <c r="F894" s="5" t="s">
        <v>539</v>
      </c>
      <c r="G894" s="5" t="s">
        <v>546</v>
      </c>
      <c r="H894" s="5" t="s">
        <v>666</v>
      </c>
      <c r="I894" s="148" t="s">
        <v>202</v>
      </c>
      <c r="J894" s="5" t="s">
        <v>111</v>
      </c>
      <c r="K894" s="5" t="s">
        <v>1237</v>
      </c>
      <c r="M894" s="5" t="str">
        <f t="shared" ca="1" si="26"/>
        <v>II</v>
      </c>
      <c r="N894" s="5">
        <f ca="1">LOOKUP(99^99,--(0&amp;MID(C894,MIN(FIND({0,1,2,3,4,5,6,7,8,9},C894&amp;1234567890)),ROW(INDIRECT("1:"&amp;LEN(C894)+1)))))</f>
        <v>5.01</v>
      </c>
      <c r="O894" s="5">
        <f t="shared" ca="1" si="27"/>
        <v>0</v>
      </c>
      <c r="P894" s="5">
        <f ca="1">LOOKUP(99^99,--(0&amp;MID(G894,MIN(FIND({0,1,2,3,4,5,6,7,8,9},G894&amp;1234567890)),ROW(INDIRECT("1:"&amp;LEN(G894)+1)))))</f>
        <v>0</v>
      </c>
    </row>
    <row r="895" spans="1:16" x14ac:dyDescent="0.2">
      <c r="A895" s="148" t="s">
        <v>201</v>
      </c>
      <c r="B895" s="5">
        <v>66</v>
      </c>
      <c r="C895" s="5">
        <v>57</v>
      </c>
      <c r="D895" s="5">
        <v>6</v>
      </c>
      <c r="E895" s="5" t="s">
        <v>523</v>
      </c>
      <c r="F895" s="5" t="s">
        <v>563</v>
      </c>
      <c r="G895" s="5">
        <v>7.67</v>
      </c>
      <c r="H895" s="5" t="s">
        <v>112</v>
      </c>
      <c r="I895" s="148" t="s">
        <v>173</v>
      </c>
      <c r="J895" s="5" t="s">
        <v>113</v>
      </c>
      <c r="K895" s="5" t="s">
        <v>544</v>
      </c>
      <c r="M895" s="5" t="str">
        <f t="shared" ca="1" si="26"/>
        <v>II</v>
      </c>
      <c r="N895" s="5">
        <f ca="1">LOOKUP(99^99,--(0&amp;MID(C895,MIN(FIND({0,1,2,3,4,5,6,7,8,9},C895&amp;1234567890)),ROW(INDIRECT("1:"&amp;LEN(C895)+1)))))</f>
        <v>57</v>
      </c>
      <c r="O895" s="5">
        <f t="shared" ca="1" si="27"/>
        <v>7.67</v>
      </c>
      <c r="P895" s="5">
        <f ca="1">LOOKUP(99^99,--(0&amp;MID(G895,MIN(FIND({0,1,2,3,4,5,6,7,8,9},G895&amp;1234567890)),ROW(INDIRECT("1:"&amp;LEN(G895)+1)))))</f>
        <v>7.67</v>
      </c>
    </row>
    <row r="896" spans="1:16" x14ac:dyDescent="0.2">
      <c r="A896" s="148" t="s">
        <v>268</v>
      </c>
      <c r="B896" s="5">
        <v>66</v>
      </c>
      <c r="C896" s="5">
        <v>12.1</v>
      </c>
      <c r="D896" s="5">
        <v>6</v>
      </c>
      <c r="E896" s="5" t="s">
        <v>523</v>
      </c>
      <c r="F896" s="5" t="s">
        <v>539</v>
      </c>
      <c r="G896" s="5" t="s">
        <v>546</v>
      </c>
      <c r="H896" s="5" t="s">
        <v>666</v>
      </c>
      <c r="I896" s="148" t="s">
        <v>317</v>
      </c>
      <c r="J896" s="5" t="s">
        <v>114</v>
      </c>
      <c r="K896" s="5" t="s">
        <v>587</v>
      </c>
      <c r="M896" s="5" t="str">
        <f t="shared" ca="1" si="26"/>
        <v>II</v>
      </c>
      <c r="N896" s="5">
        <f ca="1">LOOKUP(99^99,--(0&amp;MID(C896,MIN(FIND({0,1,2,3,4,5,6,7,8,9},C896&amp;1234567890)),ROW(INDIRECT("1:"&amp;LEN(C896)+1)))))</f>
        <v>12.1</v>
      </c>
      <c r="O896" s="5">
        <f t="shared" ca="1" si="27"/>
        <v>0</v>
      </c>
      <c r="P896" s="5">
        <f ca="1">LOOKUP(99^99,--(0&amp;MID(G896,MIN(FIND({0,1,2,3,4,5,6,7,8,9},G896&amp;1234567890)),ROW(INDIRECT("1:"&amp;LEN(G896)+1)))))</f>
        <v>0</v>
      </c>
    </row>
    <row r="897" spans="1:16" x14ac:dyDescent="0.2">
      <c r="A897" s="148" t="s">
        <v>174</v>
      </c>
      <c r="B897" s="5">
        <v>66</v>
      </c>
      <c r="C897" s="5">
        <v>5.2</v>
      </c>
      <c r="D897" s="5">
        <v>6</v>
      </c>
      <c r="E897" s="5" t="s">
        <v>523</v>
      </c>
      <c r="F897" s="5" t="s">
        <v>539</v>
      </c>
      <c r="G897" s="5" t="s">
        <v>638</v>
      </c>
      <c r="H897" s="5" t="s">
        <v>115</v>
      </c>
      <c r="I897" s="148" t="s">
        <v>317</v>
      </c>
      <c r="J897" s="5" t="s">
        <v>116</v>
      </c>
      <c r="K897" s="5" t="s">
        <v>634</v>
      </c>
      <c r="M897" s="5" t="str">
        <f t="shared" ca="1" si="26"/>
        <v>I</v>
      </c>
      <c r="N897" s="5">
        <f ca="1">LOOKUP(99^99,--(0&amp;MID(C897,MIN(FIND({0,1,2,3,4,5,6,7,8,9},C897&amp;1234567890)),ROW(INDIRECT("1:"&amp;LEN(C897)+1)))))</f>
        <v>5.2</v>
      </c>
      <c r="O897" s="5">
        <f t="shared" ca="1" si="27"/>
        <v>0.01</v>
      </c>
      <c r="P897" s="5">
        <f ca="1">LOOKUP(99^99,--(0&amp;MID(G897,MIN(FIND({0,1,2,3,4,5,6,7,8,9},G897&amp;1234567890)),ROW(INDIRECT("1:"&amp;LEN(G897)+1)))))</f>
        <v>0.01</v>
      </c>
    </row>
    <row r="898" spans="1:16" x14ac:dyDescent="0.2">
      <c r="A898" s="148" t="s">
        <v>240</v>
      </c>
      <c r="B898" s="5">
        <v>66</v>
      </c>
      <c r="C898" s="5">
        <v>108</v>
      </c>
      <c r="D898" s="5">
        <v>8</v>
      </c>
      <c r="E898" s="5" t="s">
        <v>977</v>
      </c>
      <c r="F898" s="5" t="s">
        <v>647</v>
      </c>
      <c r="G898" s="5">
        <v>0.47</v>
      </c>
      <c r="H898" s="5" t="s">
        <v>950</v>
      </c>
      <c r="I898" s="148" t="s">
        <v>202</v>
      </c>
      <c r="J898" s="5" t="s">
        <v>117</v>
      </c>
      <c r="K898" s="5" t="s">
        <v>602</v>
      </c>
      <c r="M898" s="5" t="str">
        <f t="shared" ref="M898:M961" si="28">IF(COUNTIF($E898,"*N1*")+COUNTIF($E898,"*M1*")+COUNTIF($E898,"*T4*")&gt;0,"IV",IF(COUNTIF($E898,"*T3*")&gt;0,"III",IF(COUNTIFS($E898,"*T1*",$N898,"&lt;10",$D898,"&lt;=6")+COUNTIFS($E898,"*T2a*",$N898,"&lt;10",$D898,"&lt;=6")&gt;0,"I",IF(COUNTIF($E898,"*T*")&gt;0,"II","Uncat"))))</f>
        <v>III</v>
      </c>
      <c r="N898" s="5">
        <f ca="1">LOOKUP(99^99,--(0&amp;MID(C898,MIN(FIND({0,1,2,3,4,5,6,7,8,9},C898&amp;1234567890)),ROW(INDIRECT("1:"&amp;LEN(C898)+1)))))</f>
        <v>108</v>
      </c>
      <c r="O898" s="5">
        <f t="shared" ref="O898:O961" ca="1" si="29">IF(COUNTIF(H898,"*RIP*")&gt;0,N898,IF(COUNTIF(G898,"-*")&gt;0,"No data",IF(P898=0,IF(COUNTIF(G898,"undetec*")&gt;0,0,"no data"),P898)))</f>
        <v>0.47</v>
      </c>
      <c r="P898" s="5">
        <f ca="1">LOOKUP(99^99,--(0&amp;MID(G898,MIN(FIND({0,1,2,3,4,5,6,7,8,9},G898&amp;1234567890)),ROW(INDIRECT("1:"&amp;LEN(G898)+1)))))</f>
        <v>0.47</v>
      </c>
    </row>
    <row r="899" spans="1:16" x14ac:dyDescent="0.2">
      <c r="A899" s="148" t="s">
        <v>254</v>
      </c>
      <c r="B899" s="5">
        <v>66</v>
      </c>
      <c r="C899" s="5">
        <v>6.5</v>
      </c>
      <c r="D899" s="5">
        <v>7</v>
      </c>
      <c r="E899" s="5" t="s">
        <v>607</v>
      </c>
      <c r="F899" s="5" t="s">
        <v>539</v>
      </c>
      <c r="G899" s="5" t="s">
        <v>522</v>
      </c>
      <c r="H899" s="5" t="s">
        <v>540</v>
      </c>
      <c r="I899" s="148" t="s">
        <v>212</v>
      </c>
      <c r="J899" s="5" t="s">
        <v>118</v>
      </c>
      <c r="K899" s="5" t="s">
        <v>610</v>
      </c>
      <c r="M899" s="5" t="str">
        <f t="shared" ca="1" si="28"/>
        <v>II</v>
      </c>
      <c r="N899" s="5">
        <f ca="1">LOOKUP(99^99,--(0&amp;MID(C899,MIN(FIND({0,1,2,3,4,5,6,7,8,9},C899&amp;1234567890)),ROW(INDIRECT("1:"&amp;LEN(C899)+1)))))</f>
        <v>6.5</v>
      </c>
      <c r="O899" s="5" t="str">
        <f t="shared" si="29"/>
        <v>No data</v>
      </c>
      <c r="P899" s="5">
        <f ca="1">LOOKUP(99^99,--(0&amp;MID(G899,MIN(FIND({0,1,2,3,4,5,6,7,8,9},G899&amp;1234567890)),ROW(INDIRECT("1:"&amp;LEN(G899)+1)))))</f>
        <v>0</v>
      </c>
    </row>
    <row r="900" spans="1:16" x14ac:dyDescent="0.2">
      <c r="A900" s="148" t="s">
        <v>179</v>
      </c>
      <c r="B900" s="5">
        <v>66</v>
      </c>
      <c r="C900" s="5">
        <v>5.2</v>
      </c>
      <c r="D900" s="5">
        <v>6</v>
      </c>
      <c r="E900" s="5" t="s">
        <v>523</v>
      </c>
      <c r="F900" s="5" t="s">
        <v>539</v>
      </c>
      <c r="G900" s="5" t="s">
        <v>522</v>
      </c>
      <c r="H900" s="5" t="s">
        <v>666</v>
      </c>
      <c r="I900" s="148" t="s">
        <v>218</v>
      </c>
      <c r="J900" s="5" t="s">
        <v>119</v>
      </c>
      <c r="K900" s="5" t="s">
        <v>526</v>
      </c>
      <c r="M900" s="5" t="str">
        <f t="shared" ca="1" si="28"/>
        <v>I</v>
      </c>
      <c r="N900" s="5">
        <f ca="1">LOOKUP(99^99,--(0&amp;MID(C900,MIN(FIND({0,1,2,3,4,5,6,7,8,9},C900&amp;1234567890)),ROW(INDIRECT("1:"&amp;LEN(C900)+1)))))</f>
        <v>5.2</v>
      </c>
      <c r="O900" s="5" t="str">
        <f t="shared" si="29"/>
        <v>No data</v>
      </c>
      <c r="P900" s="5">
        <f ca="1">LOOKUP(99^99,--(0&amp;MID(G900,MIN(FIND({0,1,2,3,4,5,6,7,8,9},G900&amp;1234567890)),ROW(INDIRECT("1:"&amp;LEN(G900)+1)))))</f>
        <v>0</v>
      </c>
    </row>
    <row r="901" spans="1:16" x14ac:dyDescent="0.2">
      <c r="A901" s="148" t="s">
        <v>312</v>
      </c>
      <c r="B901" s="5">
        <v>66</v>
      </c>
      <c r="C901" s="5">
        <v>6.1</v>
      </c>
      <c r="D901" s="5">
        <v>6</v>
      </c>
      <c r="E901" s="5" t="s">
        <v>523</v>
      </c>
      <c r="F901" s="5" t="s">
        <v>646</v>
      </c>
      <c r="G901" s="5">
        <v>0.02</v>
      </c>
      <c r="H901" s="5" t="s">
        <v>120</v>
      </c>
      <c r="I901" s="148" t="s">
        <v>173</v>
      </c>
      <c r="J901" s="5" t="s">
        <v>121</v>
      </c>
      <c r="K901" s="5" t="s">
        <v>569</v>
      </c>
      <c r="M901" s="5" t="str">
        <f t="shared" ca="1" si="28"/>
        <v>I</v>
      </c>
      <c r="N901" s="5">
        <f ca="1">LOOKUP(99^99,--(0&amp;MID(C901,MIN(FIND({0,1,2,3,4,5,6,7,8,9},C901&amp;1234567890)),ROW(INDIRECT("1:"&amp;LEN(C901)+1)))))</f>
        <v>6.1</v>
      </c>
      <c r="O901" s="5">
        <f t="shared" ca="1" si="29"/>
        <v>0.02</v>
      </c>
      <c r="P901" s="5">
        <f ca="1">LOOKUP(99^99,--(0&amp;MID(G901,MIN(FIND({0,1,2,3,4,5,6,7,8,9},G901&amp;1234567890)),ROW(INDIRECT("1:"&amp;LEN(G901)+1)))))</f>
        <v>0.02</v>
      </c>
    </row>
    <row r="902" spans="1:16" x14ac:dyDescent="0.2">
      <c r="A902" s="148" t="s">
        <v>176</v>
      </c>
      <c r="B902" s="5">
        <v>66</v>
      </c>
      <c r="C902" s="5">
        <v>25.7</v>
      </c>
      <c r="D902" s="5">
        <v>7</v>
      </c>
      <c r="E902" s="5" t="s">
        <v>710</v>
      </c>
      <c r="F902" s="5" t="s">
        <v>561</v>
      </c>
      <c r="G902" s="5">
        <v>8.2899999999999991</v>
      </c>
      <c r="H902" s="5" t="s">
        <v>641</v>
      </c>
      <c r="I902" s="148" t="s">
        <v>228</v>
      </c>
      <c r="J902" s="5" t="s">
        <v>122</v>
      </c>
      <c r="K902" s="5" t="s">
        <v>626</v>
      </c>
      <c r="M902" s="5" t="str">
        <f t="shared" si="28"/>
        <v>III</v>
      </c>
      <c r="N902" s="5">
        <f ca="1">LOOKUP(99^99,--(0&amp;MID(C902,MIN(FIND({0,1,2,3,4,5,6,7,8,9},C902&amp;1234567890)),ROW(INDIRECT("1:"&amp;LEN(C902)+1)))))</f>
        <v>25.7</v>
      </c>
      <c r="O902" s="5">
        <f t="shared" ca="1" si="29"/>
        <v>8.2899999999999991</v>
      </c>
      <c r="P902" s="5">
        <f ca="1">LOOKUP(99^99,--(0&amp;MID(G902,MIN(FIND({0,1,2,3,4,5,6,7,8,9},G902&amp;1234567890)),ROW(INDIRECT("1:"&amp;LEN(G902)+1)))))</f>
        <v>8.2899999999999991</v>
      </c>
    </row>
    <row r="903" spans="1:16" x14ac:dyDescent="0.2">
      <c r="A903" s="148" t="s">
        <v>276</v>
      </c>
      <c r="B903" s="5">
        <v>66</v>
      </c>
      <c r="C903" s="5">
        <v>2.14</v>
      </c>
      <c r="D903" s="5">
        <v>6</v>
      </c>
      <c r="E903" s="5" t="s">
        <v>523</v>
      </c>
      <c r="F903" s="5" t="s">
        <v>563</v>
      </c>
      <c r="G903" s="5">
        <v>3.1</v>
      </c>
      <c r="H903" s="5" t="s">
        <v>582</v>
      </c>
      <c r="I903" s="148" t="s">
        <v>178</v>
      </c>
      <c r="J903" s="5" t="s">
        <v>123</v>
      </c>
      <c r="K903" s="5" t="s">
        <v>1256</v>
      </c>
      <c r="M903" s="5" t="str">
        <f t="shared" ca="1" si="28"/>
        <v>I</v>
      </c>
      <c r="N903" s="5">
        <f ca="1">LOOKUP(99^99,--(0&amp;MID(C903,MIN(FIND({0,1,2,3,4,5,6,7,8,9},C903&amp;1234567890)),ROW(INDIRECT("1:"&amp;LEN(C903)+1)))))</f>
        <v>2.14</v>
      </c>
      <c r="O903" s="5">
        <f t="shared" ca="1" si="29"/>
        <v>3.1</v>
      </c>
      <c r="P903" s="5">
        <f ca="1">LOOKUP(99^99,--(0&amp;MID(G903,MIN(FIND({0,1,2,3,4,5,6,7,8,9},G903&amp;1234567890)),ROW(INDIRECT("1:"&amp;LEN(G903)+1)))))</f>
        <v>3.1</v>
      </c>
    </row>
    <row r="904" spans="1:16" x14ac:dyDescent="0.2">
      <c r="A904" s="148" t="s">
        <v>203</v>
      </c>
      <c r="B904" s="5">
        <v>66</v>
      </c>
      <c r="C904" s="5">
        <v>4</v>
      </c>
      <c r="D904" s="5">
        <v>6</v>
      </c>
      <c r="E904" s="5" t="s">
        <v>523</v>
      </c>
      <c r="F904" s="5" t="s">
        <v>646</v>
      </c>
      <c r="G904" s="5" t="s">
        <v>522</v>
      </c>
      <c r="H904" s="5" t="s">
        <v>540</v>
      </c>
      <c r="I904" s="148" t="s">
        <v>244</v>
      </c>
      <c r="J904" s="5" t="s">
        <v>124</v>
      </c>
      <c r="K904" s="5" t="s">
        <v>542</v>
      </c>
      <c r="M904" s="5" t="str">
        <f t="shared" ca="1" si="28"/>
        <v>I</v>
      </c>
      <c r="N904" s="5">
        <f ca="1">LOOKUP(99^99,--(0&amp;MID(C904,MIN(FIND({0,1,2,3,4,5,6,7,8,9},C904&amp;1234567890)),ROW(INDIRECT("1:"&amp;LEN(C904)+1)))))</f>
        <v>4</v>
      </c>
      <c r="O904" s="5" t="str">
        <f t="shared" si="29"/>
        <v>No data</v>
      </c>
      <c r="P904" s="5">
        <f ca="1">LOOKUP(99^99,--(0&amp;MID(G904,MIN(FIND({0,1,2,3,4,5,6,7,8,9},G904&amp;1234567890)),ROW(INDIRECT("1:"&amp;LEN(G904)+1)))))</f>
        <v>0</v>
      </c>
    </row>
    <row r="905" spans="1:16" x14ac:dyDescent="0.2">
      <c r="A905" s="148" t="s">
        <v>174</v>
      </c>
      <c r="B905" s="5">
        <v>66</v>
      </c>
      <c r="C905" s="5">
        <v>35</v>
      </c>
      <c r="D905" s="5">
        <v>7</v>
      </c>
      <c r="E905" s="5" t="s">
        <v>523</v>
      </c>
      <c r="F905" s="5" t="s">
        <v>125</v>
      </c>
      <c r="G905" s="5" t="s">
        <v>1265</v>
      </c>
      <c r="H905" s="5" t="s">
        <v>522</v>
      </c>
      <c r="I905" s="148" t="s">
        <v>217</v>
      </c>
      <c r="J905" s="5" t="s">
        <v>126</v>
      </c>
      <c r="K905" s="5" t="s">
        <v>628</v>
      </c>
      <c r="M905" s="5" t="str">
        <f t="shared" ca="1" si="28"/>
        <v>II</v>
      </c>
      <c r="N905" s="5">
        <f ca="1">LOOKUP(99^99,--(0&amp;MID(C905,MIN(FIND({0,1,2,3,4,5,6,7,8,9},C905&amp;1234567890)),ROW(INDIRECT("1:"&amp;LEN(C905)+1)))))</f>
        <v>35</v>
      </c>
      <c r="O905" s="5">
        <f t="shared" ca="1" si="29"/>
        <v>0.05</v>
      </c>
      <c r="P905" s="5">
        <f ca="1">LOOKUP(99^99,--(0&amp;MID(G905,MIN(FIND({0,1,2,3,4,5,6,7,8,9},G905&amp;1234567890)),ROW(INDIRECT("1:"&amp;LEN(G905)+1)))))</f>
        <v>0.05</v>
      </c>
    </row>
    <row r="906" spans="1:16" x14ac:dyDescent="0.2">
      <c r="A906" s="148" t="s">
        <v>278</v>
      </c>
      <c r="B906" s="5">
        <v>66</v>
      </c>
      <c r="C906" s="5">
        <v>6.5</v>
      </c>
      <c r="D906" s="5">
        <v>6</v>
      </c>
      <c r="E906" s="5" t="s">
        <v>523</v>
      </c>
      <c r="F906" s="5" t="s">
        <v>539</v>
      </c>
      <c r="G906" s="5">
        <v>0.05</v>
      </c>
      <c r="H906" s="5" t="s">
        <v>127</v>
      </c>
      <c r="I906" s="148" t="s">
        <v>224</v>
      </c>
      <c r="J906" s="5" t="s">
        <v>128</v>
      </c>
      <c r="K906" s="5" t="s">
        <v>526</v>
      </c>
      <c r="M906" s="5" t="str">
        <f t="shared" ca="1" si="28"/>
        <v>I</v>
      </c>
      <c r="N906" s="5">
        <f ca="1">LOOKUP(99^99,--(0&amp;MID(C906,MIN(FIND({0,1,2,3,4,5,6,7,8,9},C906&amp;1234567890)),ROW(INDIRECT("1:"&amp;LEN(C906)+1)))))</f>
        <v>6.5</v>
      </c>
      <c r="O906" s="5">
        <f t="shared" ca="1" si="29"/>
        <v>0.05</v>
      </c>
      <c r="P906" s="5">
        <f ca="1">LOOKUP(99^99,--(0&amp;MID(G906,MIN(FIND({0,1,2,3,4,5,6,7,8,9},G906&amp;1234567890)),ROW(INDIRECT("1:"&amp;LEN(G906)+1)))))</f>
        <v>0.05</v>
      </c>
    </row>
    <row r="907" spans="1:16" x14ac:dyDescent="0.2">
      <c r="A907" s="148" t="s">
        <v>227</v>
      </c>
      <c r="B907" s="5">
        <v>66</v>
      </c>
      <c r="C907" s="5">
        <v>6</v>
      </c>
      <c r="D907" s="5">
        <v>6</v>
      </c>
      <c r="E907" s="5" t="s">
        <v>523</v>
      </c>
      <c r="F907" s="5" t="s">
        <v>810</v>
      </c>
      <c r="G907" s="5">
        <v>11.3</v>
      </c>
      <c r="H907" s="5" t="s">
        <v>129</v>
      </c>
      <c r="I907" s="148" t="s">
        <v>247</v>
      </c>
      <c r="J907" s="5" t="s">
        <v>130</v>
      </c>
      <c r="K907" s="5" t="s">
        <v>645</v>
      </c>
      <c r="M907" s="5" t="str">
        <f t="shared" ca="1" si="28"/>
        <v>I</v>
      </c>
      <c r="N907" s="5">
        <f ca="1">LOOKUP(99^99,--(0&amp;MID(C907,MIN(FIND({0,1,2,3,4,5,6,7,8,9},C907&amp;1234567890)),ROW(INDIRECT("1:"&amp;LEN(C907)+1)))))</f>
        <v>6</v>
      </c>
      <c r="O907" s="5">
        <f t="shared" ca="1" si="29"/>
        <v>11.3</v>
      </c>
      <c r="P907" s="5">
        <f ca="1">LOOKUP(99^99,--(0&amp;MID(G907,MIN(FIND({0,1,2,3,4,5,6,7,8,9},G907&amp;1234567890)),ROW(INDIRECT("1:"&amp;LEN(G907)+1)))))</f>
        <v>11.3</v>
      </c>
    </row>
    <row r="908" spans="1:16" x14ac:dyDescent="0.2">
      <c r="A908" s="148" t="s">
        <v>268</v>
      </c>
      <c r="B908" s="5">
        <v>66</v>
      </c>
      <c r="C908" s="5">
        <v>8.6999999999999993</v>
      </c>
      <c r="D908" s="5">
        <v>8</v>
      </c>
      <c r="E908" s="5" t="s">
        <v>523</v>
      </c>
      <c r="F908" s="5" t="s">
        <v>646</v>
      </c>
      <c r="G908" s="5">
        <v>0.01</v>
      </c>
      <c r="H908" s="5" t="s">
        <v>666</v>
      </c>
      <c r="I908" s="148" t="s">
        <v>202</v>
      </c>
      <c r="J908" s="5" t="s">
        <v>131</v>
      </c>
      <c r="K908" s="5" t="s">
        <v>542</v>
      </c>
      <c r="M908" s="5" t="str">
        <f t="shared" ca="1" si="28"/>
        <v>II</v>
      </c>
      <c r="N908" s="5">
        <f ca="1">LOOKUP(99^99,--(0&amp;MID(C908,MIN(FIND({0,1,2,3,4,5,6,7,8,9},C908&amp;1234567890)),ROW(INDIRECT("1:"&amp;LEN(C908)+1)))))</f>
        <v>8.6999999999999993</v>
      </c>
      <c r="O908" s="5">
        <f t="shared" ca="1" si="29"/>
        <v>0.01</v>
      </c>
      <c r="P908" s="5">
        <f ca="1">LOOKUP(99^99,--(0&amp;MID(G908,MIN(FIND({0,1,2,3,4,5,6,7,8,9},G908&amp;1234567890)),ROW(INDIRECT("1:"&amp;LEN(G908)+1)))))</f>
        <v>0.01</v>
      </c>
    </row>
    <row r="909" spans="1:16" x14ac:dyDescent="0.2">
      <c r="A909" s="148" t="s">
        <v>183</v>
      </c>
      <c r="B909" s="5">
        <v>66</v>
      </c>
      <c r="C909" s="5">
        <v>1.19</v>
      </c>
      <c r="D909" s="5">
        <v>6</v>
      </c>
      <c r="E909" s="5" t="s">
        <v>607</v>
      </c>
      <c r="F909" s="5" t="s">
        <v>563</v>
      </c>
      <c r="G909" s="5">
        <v>0.97</v>
      </c>
      <c r="H909" s="5" t="s">
        <v>585</v>
      </c>
      <c r="I909" s="148" t="s">
        <v>178</v>
      </c>
      <c r="J909" s="5" t="s">
        <v>132</v>
      </c>
      <c r="K909" s="5" t="s">
        <v>610</v>
      </c>
      <c r="M909" s="5" t="str">
        <f t="shared" ca="1" si="28"/>
        <v>I</v>
      </c>
      <c r="N909" s="5">
        <f ca="1">LOOKUP(99^99,--(0&amp;MID(C909,MIN(FIND({0,1,2,3,4,5,6,7,8,9},C909&amp;1234567890)),ROW(INDIRECT("1:"&amp;LEN(C909)+1)))))</f>
        <v>1.19</v>
      </c>
      <c r="O909" s="5">
        <f t="shared" ca="1" si="29"/>
        <v>0.97</v>
      </c>
      <c r="P909" s="5">
        <f ca="1">LOOKUP(99^99,--(0&amp;MID(G909,MIN(FIND({0,1,2,3,4,5,6,7,8,9},G909&amp;1234567890)),ROW(INDIRECT("1:"&amp;LEN(G909)+1)))))</f>
        <v>0.97</v>
      </c>
    </row>
    <row r="910" spans="1:16" x14ac:dyDescent="0.2">
      <c r="A910" s="148" t="s">
        <v>176</v>
      </c>
      <c r="B910" s="5">
        <v>66</v>
      </c>
      <c r="C910" s="5">
        <v>13.1</v>
      </c>
      <c r="D910" s="5">
        <v>9</v>
      </c>
      <c r="E910" s="5" t="s">
        <v>660</v>
      </c>
      <c r="F910" s="5" t="s">
        <v>533</v>
      </c>
      <c r="G910" s="5">
        <v>1.4E-2</v>
      </c>
      <c r="H910" s="5" t="s">
        <v>133</v>
      </c>
      <c r="I910" s="148" t="s">
        <v>317</v>
      </c>
      <c r="J910" s="5" t="s">
        <v>134</v>
      </c>
      <c r="K910" s="5" t="s">
        <v>612</v>
      </c>
      <c r="M910" s="5" t="str">
        <f t="shared" si="28"/>
        <v>III</v>
      </c>
      <c r="N910" s="5">
        <f ca="1">LOOKUP(99^99,--(0&amp;MID(C910,MIN(FIND({0,1,2,3,4,5,6,7,8,9},C910&amp;1234567890)),ROW(INDIRECT("1:"&amp;LEN(C910)+1)))))</f>
        <v>13.1</v>
      </c>
      <c r="O910" s="5">
        <f t="shared" ca="1" si="29"/>
        <v>1.4E-2</v>
      </c>
      <c r="P910" s="5">
        <f ca="1">LOOKUP(99^99,--(0&amp;MID(G910,MIN(FIND({0,1,2,3,4,5,6,7,8,9},G910&amp;1234567890)),ROW(INDIRECT("1:"&amp;LEN(G910)+1)))))</f>
        <v>1.4E-2</v>
      </c>
    </row>
    <row r="911" spans="1:16" x14ac:dyDescent="0.2">
      <c r="A911" s="148" t="s">
        <v>230</v>
      </c>
      <c r="B911" s="5">
        <v>66</v>
      </c>
      <c r="C911" s="5">
        <v>4.34</v>
      </c>
      <c r="D911" s="5">
        <v>6</v>
      </c>
      <c r="E911" s="5" t="s">
        <v>523</v>
      </c>
      <c r="F911" s="5" t="s">
        <v>539</v>
      </c>
      <c r="G911" s="5" t="s">
        <v>546</v>
      </c>
      <c r="H911" s="5" t="s">
        <v>1097</v>
      </c>
      <c r="I911" s="148" t="s">
        <v>248</v>
      </c>
      <c r="J911" s="5" t="s">
        <v>135</v>
      </c>
      <c r="K911" s="5" t="s">
        <v>718</v>
      </c>
      <c r="M911" s="5" t="str">
        <f t="shared" ca="1" si="28"/>
        <v>I</v>
      </c>
      <c r="N911" s="5">
        <f ca="1">LOOKUP(99^99,--(0&amp;MID(C911,MIN(FIND({0,1,2,3,4,5,6,7,8,9},C911&amp;1234567890)),ROW(INDIRECT("1:"&amp;LEN(C911)+1)))))</f>
        <v>4.34</v>
      </c>
      <c r="O911" s="5">
        <f t="shared" ca="1" si="29"/>
        <v>0</v>
      </c>
      <c r="P911" s="5">
        <f ca="1">LOOKUP(99^99,--(0&amp;MID(G911,MIN(FIND({0,1,2,3,4,5,6,7,8,9},G911&amp;1234567890)),ROW(INDIRECT("1:"&amp;LEN(G911)+1)))))</f>
        <v>0</v>
      </c>
    </row>
    <row r="912" spans="1:16" x14ac:dyDescent="0.2">
      <c r="A912" s="148" t="s">
        <v>202</v>
      </c>
      <c r="B912" s="5">
        <v>66</v>
      </c>
      <c r="C912" s="5">
        <v>13.4</v>
      </c>
      <c r="D912" s="5" t="s">
        <v>723</v>
      </c>
      <c r="E912" s="5" t="s">
        <v>523</v>
      </c>
      <c r="F912" s="5" t="s">
        <v>539</v>
      </c>
      <c r="G912" s="5" t="s">
        <v>546</v>
      </c>
      <c r="H912" s="5" t="s">
        <v>136</v>
      </c>
      <c r="I912" s="148" t="s">
        <v>317</v>
      </c>
      <c r="J912" s="5" t="s">
        <v>137</v>
      </c>
      <c r="K912" s="5" t="s">
        <v>526</v>
      </c>
      <c r="M912" s="5" t="str">
        <f t="shared" ca="1" si="28"/>
        <v>II</v>
      </c>
      <c r="N912" s="5">
        <f ca="1">LOOKUP(99^99,--(0&amp;MID(C912,MIN(FIND({0,1,2,3,4,5,6,7,8,9},C912&amp;1234567890)),ROW(INDIRECT("1:"&amp;LEN(C912)+1)))))</f>
        <v>13.4</v>
      </c>
      <c r="O912" s="5">
        <f t="shared" ca="1" si="29"/>
        <v>0</v>
      </c>
      <c r="P912" s="5">
        <f ca="1">LOOKUP(99^99,--(0&amp;MID(G912,MIN(FIND({0,1,2,3,4,5,6,7,8,9},G912&amp;1234567890)),ROW(INDIRECT("1:"&amp;LEN(G912)+1)))))</f>
        <v>0</v>
      </c>
    </row>
    <row r="913" spans="1:16" x14ac:dyDescent="0.2">
      <c r="A913" s="148" t="s">
        <v>178</v>
      </c>
      <c r="B913" s="5">
        <v>66</v>
      </c>
      <c r="C913" s="5">
        <v>2.2999999999999998</v>
      </c>
      <c r="D913" s="5">
        <v>7</v>
      </c>
      <c r="E913" s="5" t="s">
        <v>523</v>
      </c>
      <c r="F913" s="5" t="s">
        <v>138</v>
      </c>
      <c r="G913" s="5">
        <v>1.7</v>
      </c>
      <c r="I913" s="148" t="s">
        <v>224</v>
      </c>
      <c r="J913" s="5" t="s">
        <v>139</v>
      </c>
      <c r="K913" s="5" t="s">
        <v>697</v>
      </c>
      <c r="M913" s="5" t="str">
        <f t="shared" ca="1" si="28"/>
        <v>II</v>
      </c>
      <c r="N913" s="5">
        <f ca="1">LOOKUP(99^99,--(0&amp;MID(C913,MIN(FIND({0,1,2,3,4,5,6,7,8,9},C913&amp;1234567890)),ROW(INDIRECT("1:"&amp;LEN(C913)+1)))))</f>
        <v>2.2999999999999998</v>
      </c>
      <c r="O913" s="5">
        <f t="shared" ca="1" si="29"/>
        <v>1.7</v>
      </c>
      <c r="P913" s="5">
        <f ca="1">LOOKUP(99^99,--(0&amp;MID(G913,MIN(FIND({0,1,2,3,4,5,6,7,8,9},G913&amp;1234567890)),ROW(INDIRECT("1:"&amp;LEN(G913)+1)))))</f>
        <v>1.7</v>
      </c>
    </row>
    <row r="914" spans="1:16" x14ac:dyDescent="0.2">
      <c r="A914" s="148" t="s">
        <v>201</v>
      </c>
      <c r="B914" s="5">
        <v>66</v>
      </c>
      <c r="C914" s="5">
        <v>5.58</v>
      </c>
      <c r="D914" s="5">
        <v>7</v>
      </c>
      <c r="E914" s="5" t="s">
        <v>581</v>
      </c>
      <c r="F914" s="5" t="s">
        <v>533</v>
      </c>
      <c r="G914" s="5" t="s">
        <v>546</v>
      </c>
      <c r="H914" s="5" t="s">
        <v>140</v>
      </c>
      <c r="I914" s="148" t="s">
        <v>218</v>
      </c>
      <c r="J914" s="5" t="s">
        <v>141</v>
      </c>
      <c r="K914" s="5" t="s">
        <v>912</v>
      </c>
      <c r="M914" s="5" t="str">
        <f t="shared" si="28"/>
        <v>II</v>
      </c>
      <c r="N914" s="5">
        <f ca="1">LOOKUP(99^99,--(0&amp;MID(C914,MIN(FIND({0,1,2,3,4,5,6,7,8,9},C914&amp;1234567890)),ROW(INDIRECT("1:"&amp;LEN(C914)+1)))))</f>
        <v>5.58</v>
      </c>
      <c r="O914" s="5">
        <f t="shared" ca="1" si="29"/>
        <v>0</v>
      </c>
      <c r="P914" s="5">
        <f ca="1">LOOKUP(99^99,--(0&amp;MID(G914,MIN(FIND({0,1,2,3,4,5,6,7,8,9},G914&amp;1234567890)),ROW(INDIRECT("1:"&amp;LEN(G914)+1)))))</f>
        <v>0</v>
      </c>
    </row>
    <row r="915" spans="1:16" x14ac:dyDescent="0.2">
      <c r="A915" s="148" t="s">
        <v>202</v>
      </c>
      <c r="B915" s="5">
        <v>66</v>
      </c>
      <c r="C915" s="5">
        <v>6</v>
      </c>
      <c r="D915" s="5">
        <v>6</v>
      </c>
      <c r="E915" s="5" t="s">
        <v>523</v>
      </c>
      <c r="F915" s="5" t="s">
        <v>539</v>
      </c>
      <c r="G915" s="5" t="s">
        <v>527</v>
      </c>
      <c r="H915" s="5" t="s">
        <v>142</v>
      </c>
      <c r="I915" s="148" t="s">
        <v>247</v>
      </c>
      <c r="J915" s="5" t="s">
        <v>143</v>
      </c>
      <c r="K915" s="5" t="s">
        <v>634</v>
      </c>
      <c r="M915" s="5" t="str">
        <f t="shared" ca="1" si="28"/>
        <v>I</v>
      </c>
      <c r="N915" s="5">
        <f ca="1">LOOKUP(99^99,--(0&amp;MID(C915,MIN(FIND({0,1,2,3,4,5,6,7,8,9},C915&amp;1234567890)),ROW(INDIRECT("1:"&amp;LEN(C915)+1)))))</f>
        <v>6</v>
      </c>
      <c r="O915" s="5" t="str">
        <f t="shared" ca="1" si="29"/>
        <v>no data</v>
      </c>
      <c r="P915" s="5">
        <f ca="1">LOOKUP(99^99,--(0&amp;MID(G915,MIN(FIND({0,1,2,3,4,5,6,7,8,9},G915&amp;1234567890)),ROW(INDIRECT("1:"&amp;LEN(G915)+1)))))</f>
        <v>0</v>
      </c>
    </row>
    <row r="916" spans="1:16" x14ac:dyDescent="0.2">
      <c r="A916" s="148" t="s">
        <v>191</v>
      </c>
      <c r="B916" s="5">
        <v>67</v>
      </c>
      <c r="C916" s="5">
        <v>4.4000000000000004</v>
      </c>
      <c r="D916" s="5">
        <v>7</v>
      </c>
      <c r="E916" s="5" t="s">
        <v>523</v>
      </c>
      <c r="F916" s="5" t="s">
        <v>539</v>
      </c>
      <c r="G916" s="5" t="s">
        <v>546</v>
      </c>
      <c r="H916" s="5" t="s">
        <v>144</v>
      </c>
      <c r="I916" s="148" t="s">
        <v>224</v>
      </c>
      <c r="J916" s="5" t="s">
        <v>145</v>
      </c>
      <c r="K916" s="5" t="s">
        <v>594</v>
      </c>
      <c r="M916" s="5" t="str">
        <f t="shared" ca="1" si="28"/>
        <v>II</v>
      </c>
      <c r="N916" s="5">
        <f ca="1">LOOKUP(99^99,--(0&amp;MID(C916,MIN(FIND({0,1,2,3,4,5,6,7,8,9},C916&amp;1234567890)),ROW(INDIRECT("1:"&amp;LEN(C916)+1)))))</f>
        <v>4.4000000000000004</v>
      </c>
      <c r="O916" s="5">
        <f t="shared" ca="1" si="29"/>
        <v>0</v>
      </c>
      <c r="P916" s="5">
        <f ca="1">LOOKUP(99^99,--(0&amp;MID(G916,MIN(FIND({0,1,2,3,4,5,6,7,8,9},G916&amp;1234567890)),ROW(INDIRECT("1:"&amp;LEN(G916)+1)))))</f>
        <v>0</v>
      </c>
    </row>
    <row r="917" spans="1:16" x14ac:dyDescent="0.2">
      <c r="A917" s="148" t="s">
        <v>230</v>
      </c>
      <c r="B917" s="5">
        <v>67</v>
      </c>
      <c r="C917" s="5">
        <v>8.4</v>
      </c>
      <c r="D917" s="5">
        <v>6</v>
      </c>
      <c r="E917" s="5" t="s">
        <v>523</v>
      </c>
      <c r="F917" s="5" t="s">
        <v>563</v>
      </c>
      <c r="G917" s="5">
        <v>10.24</v>
      </c>
      <c r="H917" s="5" t="s">
        <v>522</v>
      </c>
      <c r="I917" s="148" t="s">
        <v>178</v>
      </c>
      <c r="J917" s="5" t="s">
        <v>146</v>
      </c>
      <c r="K917" s="5" t="s">
        <v>542</v>
      </c>
      <c r="M917" s="5" t="str">
        <f t="shared" ca="1" si="28"/>
        <v>I</v>
      </c>
      <c r="N917" s="5">
        <f ca="1">LOOKUP(99^99,--(0&amp;MID(C917,MIN(FIND({0,1,2,3,4,5,6,7,8,9},C917&amp;1234567890)),ROW(INDIRECT("1:"&amp;LEN(C917)+1)))))</f>
        <v>8.4</v>
      </c>
      <c r="O917" s="5">
        <f t="shared" ca="1" si="29"/>
        <v>10.24</v>
      </c>
      <c r="P917" s="5">
        <f ca="1">LOOKUP(99^99,--(0&amp;MID(G917,MIN(FIND({0,1,2,3,4,5,6,7,8,9},G917&amp;1234567890)),ROW(INDIRECT("1:"&amp;LEN(G917)+1)))))</f>
        <v>10.24</v>
      </c>
    </row>
    <row r="918" spans="1:16" x14ac:dyDescent="0.2">
      <c r="A918" s="148" t="s">
        <v>260</v>
      </c>
      <c r="B918" s="5">
        <v>67</v>
      </c>
      <c r="C918" s="5">
        <v>4.0999999999999996</v>
      </c>
      <c r="D918" s="5">
        <v>7</v>
      </c>
      <c r="E918" s="5" t="s">
        <v>523</v>
      </c>
      <c r="F918" s="5" t="s">
        <v>533</v>
      </c>
      <c r="G918" s="5" t="s">
        <v>522</v>
      </c>
      <c r="H918" s="5" t="s">
        <v>540</v>
      </c>
      <c r="I918" s="148" t="s">
        <v>177</v>
      </c>
      <c r="J918" s="5" t="s">
        <v>147</v>
      </c>
      <c r="K918" s="5" t="s">
        <v>726</v>
      </c>
      <c r="M918" s="5" t="str">
        <f t="shared" ca="1" si="28"/>
        <v>II</v>
      </c>
      <c r="N918" s="5">
        <f ca="1">LOOKUP(99^99,--(0&amp;MID(C918,MIN(FIND({0,1,2,3,4,5,6,7,8,9},C918&amp;1234567890)),ROW(INDIRECT("1:"&amp;LEN(C918)+1)))))</f>
        <v>4.0999999999999996</v>
      </c>
      <c r="O918" s="5" t="str">
        <f t="shared" si="29"/>
        <v>No data</v>
      </c>
      <c r="P918" s="5">
        <f ca="1">LOOKUP(99^99,--(0&amp;MID(G918,MIN(FIND({0,1,2,3,4,5,6,7,8,9},G918&amp;1234567890)),ROW(INDIRECT("1:"&amp;LEN(G918)+1)))))</f>
        <v>0</v>
      </c>
    </row>
    <row r="919" spans="1:16" x14ac:dyDescent="0.2">
      <c r="A919" s="148" t="s">
        <v>217</v>
      </c>
      <c r="B919" s="5">
        <v>67</v>
      </c>
      <c r="C919" s="5">
        <v>4.3</v>
      </c>
      <c r="D919" s="5">
        <v>6</v>
      </c>
      <c r="E919" s="5" t="s">
        <v>523</v>
      </c>
      <c r="F919" s="5" t="s">
        <v>563</v>
      </c>
      <c r="G919" s="5">
        <v>2.9</v>
      </c>
      <c r="H919" s="5" t="s">
        <v>148</v>
      </c>
      <c r="I919" s="148" t="s">
        <v>247</v>
      </c>
      <c r="J919" s="5" t="s">
        <v>149</v>
      </c>
      <c r="K919" s="5" t="s">
        <v>671</v>
      </c>
      <c r="M919" s="5" t="str">
        <f t="shared" ca="1" si="28"/>
        <v>I</v>
      </c>
      <c r="N919" s="5">
        <f ca="1">LOOKUP(99^99,--(0&amp;MID(C919,MIN(FIND({0,1,2,3,4,5,6,7,8,9},C919&amp;1234567890)),ROW(INDIRECT("1:"&amp;LEN(C919)+1)))))</f>
        <v>4.3</v>
      </c>
      <c r="O919" s="5">
        <f t="shared" ca="1" si="29"/>
        <v>2.9</v>
      </c>
      <c r="P919" s="5">
        <f ca="1">LOOKUP(99^99,--(0&amp;MID(G919,MIN(FIND({0,1,2,3,4,5,6,7,8,9},G919&amp;1234567890)),ROW(INDIRECT("1:"&amp;LEN(G919)+1)))))</f>
        <v>2.9</v>
      </c>
    </row>
    <row r="920" spans="1:16" x14ac:dyDescent="0.2">
      <c r="A920" s="148" t="s">
        <v>267</v>
      </c>
      <c r="B920" s="5">
        <v>67</v>
      </c>
      <c r="C920" s="5">
        <v>12.8</v>
      </c>
      <c r="D920" s="5">
        <v>6</v>
      </c>
      <c r="E920" s="5" t="s">
        <v>523</v>
      </c>
      <c r="F920" s="5" t="s">
        <v>563</v>
      </c>
      <c r="G920" s="5">
        <v>4.5</v>
      </c>
      <c r="H920" s="5" t="s">
        <v>150</v>
      </c>
      <c r="I920" s="148" t="s">
        <v>173</v>
      </c>
      <c r="J920" s="5" t="s">
        <v>151</v>
      </c>
      <c r="K920" s="5" t="s">
        <v>612</v>
      </c>
      <c r="M920" s="5" t="str">
        <f t="shared" ca="1" si="28"/>
        <v>II</v>
      </c>
      <c r="N920" s="5">
        <f ca="1">LOOKUP(99^99,--(0&amp;MID(C920,MIN(FIND({0,1,2,3,4,5,6,7,8,9},C920&amp;1234567890)),ROW(INDIRECT("1:"&amp;LEN(C920)+1)))))</f>
        <v>12.8</v>
      </c>
      <c r="O920" s="5">
        <f t="shared" ca="1" si="29"/>
        <v>4.5</v>
      </c>
      <c r="P920" s="5">
        <f ca="1">LOOKUP(99^99,--(0&amp;MID(G920,MIN(FIND({0,1,2,3,4,5,6,7,8,9},G920&amp;1234567890)),ROW(INDIRECT("1:"&amp;LEN(G920)+1)))))</f>
        <v>4.5</v>
      </c>
    </row>
    <row r="921" spans="1:16" x14ac:dyDescent="0.2">
      <c r="A921" s="148" t="s">
        <v>221</v>
      </c>
      <c r="B921" s="5">
        <v>67</v>
      </c>
      <c r="C921" s="5">
        <v>4.4000000000000004</v>
      </c>
      <c r="D921" s="5">
        <v>6</v>
      </c>
      <c r="E921" s="5" t="s">
        <v>581</v>
      </c>
      <c r="F921" s="5" t="s">
        <v>533</v>
      </c>
      <c r="G921" s="5" t="s">
        <v>522</v>
      </c>
      <c r="H921" s="5" t="s">
        <v>540</v>
      </c>
      <c r="I921" s="148" t="s">
        <v>201</v>
      </c>
      <c r="J921" s="5" t="s">
        <v>152</v>
      </c>
      <c r="K921" s="5" t="s">
        <v>628</v>
      </c>
      <c r="M921" s="5" t="str">
        <f t="shared" si="28"/>
        <v>II</v>
      </c>
      <c r="N921" s="5">
        <f ca="1">LOOKUP(99^99,--(0&amp;MID(C921,MIN(FIND({0,1,2,3,4,5,6,7,8,9},C921&amp;1234567890)),ROW(INDIRECT("1:"&amp;LEN(C921)+1)))))</f>
        <v>4.4000000000000004</v>
      </c>
      <c r="O921" s="5" t="str">
        <f t="shared" si="29"/>
        <v>No data</v>
      </c>
      <c r="P921" s="5">
        <f ca="1">LOOKUP(99^99,--(0&amp;MID(G921,MIN(FIND({0,1,2,3,4,5,6,7,8,9},G921&amp;1234567890)),ROW(INDIRECT("1:"&amp;LEN(G921)+1)))))</f>
        <v>0</v>
      </c>
    </row>
    <row r="922" spans="1:16" x14ac:dyDescent="0.2">
      <c r="A922" s="148" t="s">
        <v>184</v>
      </c>
      <c r="B922" s="5">
        <v>67</v>
      </c>
      <c r="C922" s="5">
        <v>141</v>
      </c>
      <c r="D922" s="5">
        <v>8</v>
      </c>
      <c r="E922" s="5" t="s">
        <v>560</v>
      </c>
      <c r="F922" s="5" t="s">
        <v>561</v>
      </c>
      <c r="G922" s="5" t="s">
        <v>522</v>
      </c>
      <c r="H922" s="5" t="s">
        <v>597</v>
      </c>
      <c r="I922" s="148" t="s">
        <v>230</v>
      </c>
      <c r="J922" s="5" t="s">
        <v>153</v>
      </c>
      <c r="K922" s="5" t="s">
        <v>794</v>
      </c>
      <c r="M922" s="5" t="str">
        <f t="shared" si="28"/>
        <v>IV</v>
      </c>
      <c r="N922" s="5">
        <f ca="1">LOOKUP(99^99,--(0&amp;MID(C922,MIN(FIND({0,1,2,3,4,5,6,7,8,9},C922&amp;1234567890)),ROW(INDIRECT("1:"&amp;LEN(C922)+1)))))</f>
        <v>141</v>
      </c>
      <c r="O922" s="5">
        <f t="shared" ca="1" si="29"/>
        <v>141</v>
      </c>
      <c r="P922" s="5">
        <f ca="1">LOOKUP(99^99,--(0&amp;MID(G922,MIN(FIND({0,1,2,3,4,5,6,7,8,9},G922&amp;1234567890)),ROW(INDIRECT("1:"&amp;LEN(G922)+1)))))</f>
        <v>0</v>
      </c>
    </row>
    <row r="923" spans="1:16" x14ac:dyDescent="0.2">
      <c r="A923" s="148" t="s">
        <v>257</v>
      </c>
      <c r="B923" s="5">
        <v>67</v>
      </c>
      <c r="C923" s="5">
        <v>11</v>
      </c>
      <c r="D923" s="5">
        <v>6</v>
      </c>
      <c r="E923" s="5" t="s">
        <v>545</v>
      </c>
      <c r="F923" s="5" t="s">
        <v>524</v>
      </c>
      <c r="G923" s="5" t="s">
        <v>1265</v>
      </c>
      <c r="H923" s="5" t="s">
        <v>618</v>
      </c>
      <c r="I923" s="148" t="s">
        <v>178</v>
      </c>
      <c r="J923" s="5" t="s">
        <v>154</v>
      </c>
      <c r="K923" s="5" t="s">
        <v>544</v>
      </c>
      <c r="M923" s="5" t="str">
        <f t="shared" si="28"/>
        <v>II</v>
      </c>
      <c r="N923" s="5">
        <f ca="1">LOOKUP(99^99,--(0&amp;MID(C923,MIN(FIND({0,1,2,3,4,5,6,7,8,9},C923&amp;1234567890)),ROW(INDIRECT("1:"&amp;LEN(C923)+1)))))</f>
        <v>11</v>
      </c>
      <c r="O923" s="5">
        <f t="shared" ca="1" si="29"/>
        <v>0.05</v>
      </c>
      <c r="P923" s="5">
        <f ca="1">LOOKUP(99^99,--(0&amp;MID(G923,MIN(FIND({0,1,2,3,4,5,6,7,8,9},G923&amp;1234567890)),ROW(INDIRECT("1:"&amp;LEN(G923)+1)))))</f>
        <v>0.05</v>
      </c>
    </row>
    <row r="924" spans="1:16" x14ac:dyDescent="0.2">
      <c r="A924" s="148" t="s">
        <v>195</v>
      </c>
      <c r="B924" s="5">
        <v>67</v>
      </c>
      <c r="C924" s="5">
        <v>3.7</v>
      </c>
      <c r="D924" s="5">
        <v>8</v>
      </c>
      <c r="E924" s="5" t="s">
        <v>607</v>
      </c>
      <c r="F924" s="5" t="s">
        <v>945</v>
      </c>
      <c r="G924" s="5" t="s">
        <v>155</v>
      </c>
      <c r="H924" s="5" t="s">
        <v>156</v>
      </c>
      <c r="I924" s="148" t="s">
        <v>317</v>
      </c>
      <c r="J924" s="5" t="s">
        <v>157</v>
      </c>
      <c r="K924" s="5" t="s">
        <v>1164</v>
      </c>
      <c r="M924" s="5" t="str">
        <f t="shared" ca="1" si="28"/>
        <v>II</v>
      </c>
      <c r="N924" s="5">
        <f ca="1">LOOKUP(99^99,--(0&amp;MID(C924,MIN(FIND({0,1,2,3,4,5,6,7,8,9},C924&amp;1234567890)),ROW(INDIRECT("1:"&amp;LEN(C924)+1)))))</f>
        <v>3.7</v>
      </c>
      <c r="O924" s="5">
        <f t="shared" ca="1" si="29"/>
        <v>0.04</v>
      </c>
      <c r="P924" s="5">
        <f ca="1">LOOKUP(99^99,--(0&amp;MID(G924,MIN(FIND({0,1,2,3,4,5,6,7,8,9},G924&amp;1234567890)),ROW(INDIRECT("1:"&amp;LEN(G924)+1)))))</f>
        <v>0.04</v>
      </c>
    </row>
    <row r="925" spans="1:16" x14ac:dyDescent="0.2">
      <c r="A925" s="148" t="s">
        <v>207</v>
      </c>
      <c r="B925" s="5">
        <v>67</v>
      </c>
      <c r="C925" s="5">
        <v>7.8</v>
      </c>
      <c r="D925" s="5">
        <v>7</v>
      </c>
      <c r="E925" s="5" t="s">
        <v>523</v>
      </c>
      <c r="F925" s="5" t="s">
        <v>888</v>
      </c>
      <c r="G925" s="5">
        <v>0.7</v>
      </c>
      <c r="H925" s="5" t="s">
        <v>158</v>
      </c>
      <c r="I925" s="148" t="s">
        <v>224</v>
      </c>
      <c r="J925" s="5" t="s">
        <v>159</v>
      </c>
      <c r="K925" s="5" t="s">
        <v>626</v>
      </c>
      <c r="M925" s="5" t="str">
        <f t="shared" ca="1" si="28"/>
        <v>II</v>
      </c>
      <c r="N925" s="5">
        <f ca="1">LOOKUP(99^99,--(0&amp;MID(C925,MIN(FIND({0,1,2,3,4,5,6,7,8,9},C925&amp;1234567890)),ROW(INDIRECT("1:"&amp;LEN(C925)+1)))))</f>
        <v>7.8</v>
      </c>
      <c r="O925" s="5">
        <f t="shared" ca="1" si="29"/>
        <v>0.7</v>
      </c>
      <c r="P925" s="5">
        <f ca="1">LOOKUP(99^99,--(0&amp;MID(G925,MIN(FIND({0,1,2,3,4,5,6,7,8,9},G925&amp;1234567890)),ROW(INDIRECT("1:"&amp;LEN(G925)+1)))))</f>
        <v>0.7</v>
      </c>
    </row>
    <row r="926" spans="1:16" x14ac:dyDescent="0.2">
      <c r="A926" s="148" t="s">
        <v>261</v>
      </c>
      <c r="B926" s="5">
        <v>67</v>
      </c>
      <c r="C926" s="5">
        <v>11.3</v>
      </c>
      <c r="D926" s="5">
        <v>6</v>
      </c>
      <c r="E926" s="5" t="s">
        <v>523</v>
      </c>
      <c r="F926" s="5" t="s">
        <v>646</v>
      </c>
      <c r="G926" s="5">
        <v>1.1000000000000001</v>
      </c>
      <c r="H926" s="5" t="s">
        <v>160</v>
      </c>
      <c r="I926" s="148" t="s">
        <v>217</v>
      </c>
      <c r="J926" s="5" t="s">
        <v>161</v>
      </c>
      <c r="K926" s="5" t="s">
        <v>610</v>
      </c>
      <c r="M926" s="5" t="str">
        <f t="shared" ca="1" si="28"/>
        <v>II</v>
      </c>
      <c r="N926" s="5">
        <f ca="1">LOOKUP(99^99,--(0&amp;MID(C926,MIN(FIND({0,1,2,3,4,5,6,7,8,9},C926&amp;1234567890)),ROW(INDIRECT("1:"&amp;LEN(C926)+1)))))</f>
        <v>11.3</v>
      </c>
      <c r="O926" s="5">
        <f t="shared" ca="1" si="29"/>
        <v>1.1000000000000001</v>
      </c>
      <c r="P926" s="5">
        <f ca="1">LOOKUP(99^99,--(0&amp;MID(G926,MIN(FIND({0,1,2,3,4,5,6,7,8,9},G926&amp;1234567890)),ROW(INDIRECT("1:"&amp;LEN(G926)+1)))))</f>
        <v>1.1000000000000001</v>
      </c>
    </row>
    <row r="927" spans="1:16" x14ac:dyDescent="0.2">
      <c r="A927" s="148" t="s">
        <v>201</v>
      </c>
      <c r="B927" s="5">
        <v>67</v>
      </c>
      <c r="C927" s="5">
        <v>5</v>
      </c>
      <c r="D927" s="5">
        <v>6</v>
      </c>
      <c r="E927" s="5" t="s">
        <v>523</v>
      </c>
      <c r="F927" s="5" t="s">
        <v>563</v>
      </c>
      <c r="G927" s="5">
        <v>8.6</v>
      </c>
      <c r="H927" s="5" t="s">
        <v>162</v>
      </c>
      <c r="I927" s="148" t="s">
        <v>224</v>
      </c>
      <c r="J927" s="5" t="s">
        <v>163</v>
      </c>
      <c r="K927" s="5" t="s">
        <v>556</v>
      </c>
      <c r="M927" s="5" t="str">
        <f t="shared" ca="1" si="28"/>
        <v>I</v>
      </c>
      <c r="N927" s="5">
        <f ca="1">LOOKUP(99^99,--(0&amp;MID(C927,MIN(FIND({0,1,2,3,4,5,6,7,8,9},C927&amp;1234567890)),ROW(INDIRECT("1:"&amp;LEN(C927)+1)))))</f>
        <v>5</v>
      </c>
      <c r="O927" s="5">
        <f t="shared" ca="1" si="29"/>
        <v>8.6</v>
      </c>
      <c r="P927" s="5">
        <f ca="1">LOOKUP(99^99,--(0&amp;MID(G927,MIN(FIND({0,1,2,3,4,5,6,7,8,9},G927&amp;1234567890)),ROW(INDIRECT("1:"&amp;LEN(G927)+1)))))</f>
        <v>8.6</v>
      </c>
    </row>
    <row r="928" spans="1:16" x14ac:dyDescent="0.2">
      <c r="A928" s="148" t="s">
        <v>240</v>
      </c>
      <c r="B928" s="5">
        <v>67</v>
      </c>
      <c r="C928" s="5">
        <v>4.5999999999999996</v>
      </c>
      <c r="D928" s="5">
        <v>7</v>
      </c>
      <c r="E928" s="5" t="s">
        <v>523</v>
      </c>
      <c r="F928" s="5" t="s">
        <v>533</v>
      </c>
      <c r="G928" s="5">
        <v>0.1</v>
      </c>
      <c r="H928" s="5" t="s">
        <v>164</v>
      </c>
      <c r="I928" s="148" t="s">
        <v>228</v>
      </c>
      <c r="J928" s="5" t="s">
        <v>165</v>
      </c>
      <c r="K928" s="5" t="s">
        <v>1011</v>
      </c>
      <c r="M928" s="5" t="str">
        <f t="shared" ca="1" si="28"/>
        <v>II</v>
      </c>
      <c r="N928" s="5">
        <f ca="1">LOOKUP(99^99,--(0&amp;MID(C928,MIN(FIND({0,1,2,3,4,5,6,7,8,9},C928&amp;1234567890)),ROW(INDIRECT("1:"&amp;LEN(C928)+1)))))</f>
        <v>4.5999999999999996</v>
      </c>
      <c r="O928" s="5">
        <f t="shared" ca="1" si="29"/>
        <v>0.1</v>
      </c>
      <c r="P928" s="5">
        <f ca="1">LOOKUP(99^99,--(0&amp;MID(G928,MIN(FIND({0,1,2,3,4,5,6,7,8,9},G928&amp;1234567890)),ROW(INDIRECT("1:"&amp;LEN(G928)+1)))))</f>
        <v>0.1</v>
      </c>
    </row>
    <row r="929" spans="1:16" x14ac:dyDescent="0.2">
      <c r="A929" s="148" t="s">
        <v>201</v>
      </c>
      <c r="B929" s="5">
        <v>67</v>
      </c>
      <c r="C929" s="5">
        <v>4.95</v>
      </c>
      <c r="D929" s="5">
        <v>7</v>
      </c>
      <c r="E929" s="5" t="s">
        <v>523</v>
      </c>
      <c r="F929" s="5" t="s">
        <v>539</v>
      </c>
      <c r="G929" s="5" t="s">
        <v>546</v>
      </c>
      <c r="H929" s="5" t="s">
        <v>166</v>
      </c>
      <c r="I929" s="148" t="s">
        <v>202</v>
      </c>
      <c r="J929" s="5" t="s">
        <v>1098</v>
      </c>
      <c r="K929" s="5" t="s">
        <v>549</v>
      </c>
      <c r="M929" s="5" t="str">
        <f t="shared" ca="1" si="28"/>
        <v>II</v>
      </c>
      <c r="N929" s="5">
        <f ca="1">LOOKUP(99^99,--(0&amp;MID(C929,MIN(FIND({0,1,2,3,4,5,6,7,8,9},C929&amp;1234567890)),ROW(INDIRECT("1:"&amp;LEN(C929)+1)))))</f>
        <v>4.95</v>
      </c>
      <c r="O929" s="5">
        <f t="shared" ca="1" si="29"/>
        <v>0</v>
      </c>
      <c r="P929" s="5">
        <f ca="1">LOOKUP(99^99,--(0&amp;MID(G929,MIN(FIND({0,1,2,3,4,5,6,7,8,9},G929&amp;1234567890)),ROW(INDIRECT("1:"&amp;LEN(G929)+1)))))</f>
        <v>0</v>
      </c>
    </row>
    <row r="930" spans="1:16" x14ac:dyDescent="0.2">
      <c r="A930" s="148" t="s">
        <v>244</v>
      </c>
      <c r="B930" s="5">
        <v>67</v>
      </c>
      <c r="C930" s="5">
        <v>9.77</v>
      </c>
      <c r="D930" s="5">
        <v>7</v>
      </c>
      <c r="E930" s="5" t="s">
        <v>523</v>
      </c>
      <c r="F930" s="5" t="s">
        <v>167</v>
      </c>
      <c r="G930" s="5">
        <v>3.37</v>
      </c>
      <c r="H930" s="5" t="s">
        <v>608</v>
      </c>
      <c r="I930" s="148" t="s">
        <v>317</v>
      </c>
      <c r="J930" s="5" t="s">
        <v>168</v>
      </c>
      <c r="K930" s="5" t="s">
        <v>169</v>
      </c>
      <c r="M930" s="5" t="str">
        <f t="shared" ca="1" si="28"/>
        <v>II</v>
      </c>
      <c r="N930" s="5">
        <f ca="1">LOOKUP(99^99,--(0&amp;MID(C930,MIN(FIND({0,1,2,3,4,5,6,7,8,9},C930&amp;1234567890)),ROW(INDIRECT("1:"&amp;LEN(C930)+1)))))</f>
        <v>9.77</v>
      </c>
      <c r="O930" s="5">
        <f t="shared" ca="1" si="29"/>
        <v>3.37</v>
      </c>
      <c r="P930" s="5">
        <f ca="1">LOOKUP(99^99,--(0&amp;MID(G930,MIN(FIND({0,1,2,3,4,5,6,7,8,9},G930&amp;1234567890)),ROW(INDIRECT("1:"&amp;LEN(G930)+1)))))</f>
        <v>3.37</v>
      </c>
    </row>
    <row r="931" spans="1:16" x14ac:dyDescent="0.2">
      <c r="A931" s="148" t="s">
        <v>191</v>
      </c>
      <c r="B931" s="5">
        <v>67</v>
      </c>
      <c r="C931" s="5">
        <v>13.6</v>
      </c>
      <c r="D931" s="5">
        <v>8</v>
      </c>
      <c r="E931" s="5" t="s">
        <v>710</v>
      </c>
      <c r="F931" s="5" t="s">
        <v>170</v>
      </c>
      <c r="G931" s="5" t="s">
        <v>546</v>
      </c>
      <c r="H931" s="5" t="s">
        <v>171</v>
      </c>
      <c r="I931" s="148" t="s">
        <v>224</v>
      </c>
      <c r="J931" s="5" t="s">
        <v>336</v>
      </c>
      <c r="K931" s="5" t="s">
        <v>1085</v>
      </c>
      <c r="M931" s="5" t="str">
        <f t="shared" si="28"/>
        <v>III</v>
      </c>
      <c r="N931" s="5">
        <f ca="1">LOOKUP(99^99,--(0&amp;MID(C931,MIN(FIND({0,1,2,3,4,5,6,7,8,9},C931&amp;1234567890)),ROW(INDIRECT("1:"&amp;LEN(C931)+1)))))</f>
        <v>13.6</v>
      </c>
      <c r="O931" s="5">
        <f t="shared" ca="1" si="29"/>
        <v>0</v>
      </c>
      <c r="P931" s="5">
        <f ca="1">LOOKUP(99^99,--(0&amp;MID(G931,MIN(FIND({0,1,2,3,4,5,6,7,8,9},G931&amp;1234567890)),ROW(INDIRECT("1:"&amp;LEN(G931)+1)))))</f>
        <v>0</v>
      </c>
    </row>
    <row r="932" spans="1:16" x14ac:dyDescent="0.2">
      <c r="A932" s="148" t="s">
        <v>241</v>
      </c>
      <c r="B932" s="5">
        <v>67</v>
      </c>
      <c r="C932" s="5">
        <v>4.75</v>
      </c>
      <c r="D932" s="5">
        <v>6</v>
      </c>
      <c r="E932" s="5" t="s">
        <v>523</v>
      </c>
      <c r="F932" s="5" t="s">
        <v>99</v>
      </c>
      <c r="G932" s="5">
        <v>0.93</v>
      </c>
      <c r="H932" s="5" t="s">
        <v>337</v>
      </c>
      <c r="I932" s="148" t="s">
        <v>247</v>
      </c>
      <c r="J932" s="5" t="s">
        <v>338</v>
      </c>
      <c r="K932" s="5" t="s">
        <v>578</v>
      </c>
      <c r="M932" s="5" t="str">
        <f t="shared" ca="1" si="28"/>
        <v>I</v>
      </c>
      <c r="N932" s="5">
        <f ca="1">LOOKUP(99^99,--(0&amp;MID(C932,MIN(FIND({0,1,2,3,4,5,6,7,8,9},C932&amp;1234567890)),ROW(INDIRECT("1:"&amp;LEN(C932)+1)))))</f>
        <v>4.75</v>
      </c>
      <c r="O932" s="5">
        <f t="shared" ca="1" si="29"/>
        <v>0.93</v>
      </c>
      <c r="P932" s="5">
        <f ca="1">LOOKUP(99^99,--(0&amp;MID(G932,MIN(FIND({0,1,2,3,4,5,6,7,8,9},G932&amp;1234567890)),ROW(INDIRECT("1:"&amp;LEN(G932)+1)))))</f>
        <v>0.93</v>
      </c>
    </row>
    <row r="933" spans="1:16" x14ac:dyDescent="0.2">
      <c r="A933" s="148" t="s">
        <v>262</v>
      </c>
      <c r="B933" s="5">
        <v>67</v>
      </c>
      <c r="C933" s="5">
        <v>7.4</v>
      </c>
      <c r="D933" s="5">
        <v>6</v>
      </c>
      <c r="E933" s="5" t="s">
        <v>523</v>
      </c>
      <c r="F933" s="5" t="s">
        <v>533</v>
      </c>
      <c r="G933" s="5" t="s">
        <v>522</v>
      </c>
      <c r="H933" s="5" t="s">
        <v>522</v>
      </c>
      <c r="I933" s="148" t="s">
        <v>215</v>
      </c>
      <c r="J933" s="5" t="s">
        <v>339</v>
      </c>
      <c r="K933" s="5" t="s">
        <v>544</v>
      </c>
      <c r="M933" s="5" t="str">
        <f t="shared" ca="1" si="28"/>
        <v>I</v>
      </c>
      <c r="N933" s="5">
        <f ca="1">LOOKUP(99^99,--(0&amp;MID(C933,MIN(FIND({0,1,2,3,4,5,6,7,8,9},C933&amp;1234567890)),ROW(INDIRECT("1:"&amp;LEN(C933)+1)))))</f>
        <v>7.4</v>
      </c>
      <c r="O933" s="5" t="str">
        <f t="shared" si="29"/>
        <v>No data</v>
      </c>
      <c r="P933" s="5">
        <f ca="1">LOOKUP(99^99,--(0&amp;MID(G933,MIN(FIND({0,1,2,3,4,5,6,7,8,9},G933&amp;1234567890)),ROW(INDIRECT("1:"&amp;LEN(G933)+1)))))</f>
        <v>0</v>
      </c>
    </row>
    <row r="934" spans="1:16" x14ac:dyDescent="0.2">
      <c r="A934" s="148" t="s">
        <v>175</v>
      </c>
      <c r="B934" s="5">
        <v>67</v>
      </c>
      <c r="C934" s="5">
        <v>88.4</v>
      </c>
      <c r="D934" s="5">
        <v>8</v>
      </c>
      <c r="E934" s="5" t="s">
        <v>560</v>
      </c>
      <c r="F934" s="5" t="s">
        <v>561</v>
      </c>
      <c r="G934" s="5">
        <v>3.7</v>
      </c>
      <c r="H934" s="5" t="s">
        <v>340</v>
      </c>
      <c r="I934" s="148" t="s">
        <v>178</v>
      </c>
      <c r="J934" s="5" t="s">
        <v>341</v>
      </c>
      <c r="K934" s="5" t="s">
        <v>1085</v>
      </c>
      <c r="M934" s="5" t="str">
        <f t="shared" si="28"/>
        <v>IV</v>
      </c>
      <c r="N934" s="5">
        <f ca="1">LOOKUP(99^99,--(0&amp;MID(C934,MIN(FIND({0,1,2,3,4,5,6,7,8,9},C934&amp;1234567890)),ROW(INDIRECT("1:"&amp;LEN(C934)+1)))))</f>
        <v>88.4</v>
      </c>
      <c r="O934" s="5">
        <f t="shared" ca="1" si="29"/>
        <v>3.7</v>
      </c>
      <c r="P934" s="5">
        <f ca="1">LOOKUP(99^99,--(0&amp;MID(G934,MIN(FIND({0,1,2,3,4,5,6,7,8,9},G934&amp;1234567890)),ROW(INDIRECT("1:"&amp;LEN(G934)+1)))))</f>
        <v>3.7</v>
      </c>
    </row>
    <row r="935" spans="1:16" x14ac:dyDescent="0.2">
      <c r="A935" s="148" t="s">
        <v>187</v>
      </c>
      <c r="B935" s="5">
        <v>67</v>
      </c>
      <c r="C935" s="5">
        <v>4.5999999999999996</v>
      </c>
      <c r="D935" s="5">
        <v>6</v>
      </c>
      <c r="E935" s="5" t="s">
        <v>523</v>
      </c>
      <c r="F935" s="5" t="s">
        <v>563</v>
      </c>
      <c r="G935" s="5">
        <v>4.4000000000000004</v>
      </c>
      <c r="H935" s="5" t="s">
        <v>1771</v>
      </c>
      <c r="I935" s="148" t="s">
        <v>248</v>
      </c>
      <c r="J935" s="5" t="s">
        <v>342</v>
      </c>
      <c r="K935" s="5" t="s">
        <v>728</v>
      </c>
      <c r="M935" s="5" t="str">
        <f t="shared" ca="1" si="28"/>
        <v>I</v>
      </c>
      <c r="N935" s="5">
        <f ca="1">LOOKUP(99^99,--(0&amp;MID(C935,MIN(FIND({0,1,2,3,4,5,6,7,8,9},C935&amp;1234567890)),ROW(INDIRECT("1:"&amp;LEN(C935)+1)))))</f>
        <v>4.5999999999999996</v>
      </c>
      <c r="O935" s="5">
        <f t="shared" ca="1" si="29"/>
        <v>4.4000000000000004</v>
      </c>
      <c r="P935" s="5">
        <f ca="1">LOOKUP(99^99,--(0&amp;MID(G935,MIN(FIND({0,1,2,3,4,5,6,7,8,9},G935&amp;1234567890)),ROW(INDIRECT("1:"&amp;LEN(G935)+1)))))</f>
        <v>4.4000000000000004</v>
      </c>
    </row>
    <row r="936" spans="1:16" x14ac:dyDescent="0.2">
      <c r="A936" s="148" t="s">
        <v>237</v>
      </c>
      <c r="B936" s="5">
        <v>67</v>
      </c>
      <c r="C936" s="5" t="s">
        <v>930</v>
      </c>
      <c r="D936" s="5" t="s">
        <v>723</v>
      </c>
      <c r="E936" s="5" t="s">
        <v>1213</v>
      </c>
      <c r="F936" s="5" t="s">
        <v>563</v>
      </c>
      <c r="G936" s="5">
        <v>7.0000000000000007E-2</v>
      </c>
      <c r="H936" s="5" t="s">
        <v>343</v>
      </c>
      <c r="I936" s="148" t="s">
        <v>218</v>
      </c>
      <c r="J936" s="5" t="s">
        <v>344</v>
      </c>
      <c r="K936" s="5" t="s">
        <v>1237</v>
      </c>
      <c r="M936" s="5" t="str">
        <f t="shared" ca="1" si="28"/>
        <v>II</v>
      </c>
      <c r="N936" s="5">
        <f ca="1">LOOKUP(99^99,--(0&amp;MID(C936,MIN(FIND({0,1,2,3,4,5,6,7,8,9},C936&amp;1234567890)),ROW(INDIRECT("1:"&amp;LEN(C936)+1)))))</f>
        <v>4</v>
      </c>
      <c r="O936" s="5">
        <f t="shared" ca="1" si="29"/>
        <v>7.0000000000000007E-2</v>
      </c>
      <c r="P936" s="5">
        <f ca="1">LOOKUP(99^99,--(0&amp;MID(G936,MIN(FIND({0,1,2,3,4,5,6,7,8,9},G936&amp;1234567890)),ROW(INDIRECT("1:"&amp;LEN(G936)+1)))))</f>
        <v>7.0000000000000007E-2</v>
      </c>
    </row>
    <row r="937" spans="1:16" x14ac:dyDescent="0.2">
      <c r="A937" s="148" t="s">
        <v>304</v>
      </c>
      <c r="B937" s="5">
        <v>67</v>
      </c>
      <c r="C937" s="5">
        <v>7.5</v>
      </c>
      <c r="D937" s="5">
        <v>6</v>
      </c>
      <c r="E937" s="5" t="s">
        <v>523</v>
      </c>
      <c r="F937" s="5" t="s">
        <v>528</v>
      </c>
      <c r="G937" s="5">
        <v>0.89</v>
      </c>
      <c r="H937" s="5" t="s">
        <v>1037</v>
      </c>
      <c r="I937" s="148" t="s">
        <v>317</v>
      </c>
      <c r="J937" s="5" t="s">
        <v>345</v>
      </c>
      <c r="K937" s="5" t="s">
        <v>794</v>
      </c>
      <c r="M937" s="5" t="str">
        <f t="shared" ca="1" si="28"/>
        <v>I</v>
      </c>
      <c r="N937" s="5">
        <f ca="1">LOOKUP(99^99,--(0&amp;MID(C937,MIN(FIND({0,1,2,3,4,5,6,7,8,9},C937&amp;1234567890)),ROW(INDIRECT("1:"&amp;LEN(C937)+1)))))</f>
        <v>7.5</v>
      </c>
      <c r="O937" s="5">
        <f t="shared" ca="1" si="29"/>
        <v>0.89</v>
      </c>
      <c r="P937" s="5">
        <f ca="1">LOOKUP(99^99,--(0&amp;MID(G937,MIN(FIND({0,1,2,3,4,5,6,7,8,9},G937&amp;1234567890)),ROW(INDIRECT("1:"&amp;LEN(G937)+1)))))</f>
        <v>0.89</v>
      </c>
    </row>
    <row r="938" spans="1:16" x14ac:dyDescent="0.2">
      <c r="A938" s="148" t="s">
        <v>328</v>
      </c>
      <c r="B938" s="5">
        <v>68</v>
      </c>
      <c r="C938" s="5">
        <v>14.6</v>
      </c>
      <c r="D938" s="5">
        <v>6</v>
      </c>
      <c r="E938" s="5" t="s">
        <v>523</v>
      </c>
      <c r="F938" s="5" t="s">
        <v>561</v>
      </c>
      <c r="G938" s="5">
        <v>0.73</v>
      </c>
      <c r="H938" s="5" t="s">
        <v>346</v>
      </c>
      <c r="I938" s="148" t="s">
        <v>218</v>
      </c>
      <c r="J938" s="5" t="s">
        <v>347</v>
      </c>
      <c r="K938" s="5" t="s">
        <v>1220</v>
      </c>
      <c r="M938" s="5" t="str">
        <f t="shared" ca="1" si="28"/>
        <v>II</v>
      </c>
      <c r="N938" s="5">
        <f ca="1">LOOKUP(99^99,--(0&amp;MID(C938,MIN(FIND({0,1,2,3,4,5,6,7,8,9},C938&amp;1234567890)),ROW(INDIRECT("1:"&amp;LEN(C938)+1)))))</f>
        <v>14.6</v>
      </c>
      <c r="O938" s="5">
        <f t="shared" ca="1" si="29"/>
        <v>0.73</v>
      </c>
      <c r="P938" s="5">
        <f ca="1">LOOKUP(99^99,--(0&amp;MID(G938,MIN(FIND({0,1,2,3,4,5,6,7,8,9},G938&amp;1234567890)),ROW(INDIRECT("1:"&amp;LEN(G938)+1)))))</f>
        <v>0.73</v>
      </c>
    </row>
    <row r="939" spans="1:16" x14ac:dyDescent="0.2">
      <c r="A939" s="148" t="s">
        <v>329</v>
      </c>
      <c r="B939" s="5">
        <v>68</v>
      </c>
      <c r="C939" s="5">
        <v>10.199999999999999</v>
      </c>
      <c r="D939" s="5">
        <v>5</v>
      </c>
      <c r="E939" s="5" t="s">
        <v>348</v>
      </c>
      <c r="F939" s="5" t="s">
        <v>533</v>
      </c>
      <c r="G939" s="5" t="s">
        <v>522</v>
      </c>
      <c r="H939" s="5" t="s">
        <v>597</v>
      </c>
      <c r="I939" s="148" t="s">
        <v>198</v>
      </c>
      <c r="J939" s="5" t="s">
        <v>349</v>
      </c>
      <c r="K939" s="5" t="s">
        <v>526</v>
      </c>
      <c r="M939" s="5" t="str">
        <f t="shared" si="28"/>
        <v>Uncat</v>
      </c>
      <c r="N939" s="5">
        <f ca="1">LOOKUP(99^99,--(0&amp;MID(C939,MIN(FIND({0,1,2,3,4,5,6,7,8,9},C939&amp;1234567890)),ROW(INDIRECT("1:"&amp;LEN(C939)+1)))))</f>
        <v>10.199999999999999</v>
      </c>
      <c r="O939" s="5">
        <f t="shared" ca="1" si="29"/>
        <v>10.199999999999999</v>
      </c>
      <c r="P939" s="5">
        <f ca="1">LOOKUP(99^99,--(0&amp;MID(G939,MIN(FIND({0,1,2,3,4,5,6,7,8,9},G939&amp;1234567890)),ROW(INDIRECT("1:"&amp;LEN(G939)+1)))))</f>
        <v>0</v>
      </c>
    </row>
    <row r="940" spans="1:16" x14ac:dyDescent="0.2">
      <c r="A940" s="148" t="s">
        <v>174</v>
      </c>
      <c r="B940" s="5">
        <v>68</v>
      </c>
      <c r="C940" s="5">
        <v>20.8</v>
      </c>
      <c r="D940" s="5">
        <v>8</v>
      </c>
      <c r="E940" s="5" t="s">
        <v>710</v>
      </c>
      <c r="F940" s="5" t="s">
        <v>850</v>
      </c>
      <c r="G940" s="5">
        <v>0.2</v>
      </c>
      <c r="H940" s="5" t="s">
        <v>561</v>
      </c>
      <c r="I940" s="148" t="s">
        <v>217</v>
      </c>
      <c r="J940" s="5" t="s">
        <v>350</v>
      </c>
      <c r="K940" s="5" t="s">
        <v>626</v>
      </c>
      <c r="M940" s="5" t="str">
        <f t="shared" si="28"/>
        <v>III</v>
      </c>
      <c r="N940" s="5">
        <f ca="1">LOOKUP(99^99,--(0&amp;MID(C940,MIN(FIND({0,1,2,3,4,5,6,7,8,9},C940&amp;1234567890)),ROW(INDIRECT("1:"&amp;LEN(C940)+1)))))</f>
        <v>20.8</v>
      </c>
      <c r="O940" s="5">
        <f t="shared" ca="1" si="29"/>
        <v>0.2</v>
      </c>
      <c r="P940" s="5">
        <f ca="1">LOOKUP(99^99,--(0&amp;MID(G940,MIN(FIND({0,1,2,3,4,5,6,7,8,9},G940&amp;1234567890)),ROW(INDIRECT("1:"&amp;LEN(G940)+1)))))</f>
        <v>0.2</v>
      </c>
    </row>
    <row r="941" spans="1:16" x14ac:dyDescent="0.2">
      <c r="A941" s="148" t="s">
        <v>174</v>
      </c>
      <c r="B941" s="5">
        <v>68</v>
      </c>
      <c r="C941" s="5">
        <v>6.9</v>
      </c>
      <c r="D941" s="5">
        <v>6</v>
      </c>
      <c r="E941" s="5" t="s">
        <v>523</v>
      </c>
      <c r="F941" s="5" t="s">
        <v>603</v>
      </c>
      <c r="G941" s="5">
        <v>1</v>
      </c>
      <c r="H941" s="5" t="s">
        <v>618</v>
      </c>
      <c r="I941" s="148" t="s">
        <v>224</v>
      </c>
      <c r="J941" s="5" t="s">
        <v>351</v>
      </c>
      <c r="K941" s="5" t="s">
        <v>718</v>
      </c>
      <c r="M941" s="5" t="str">
        <f t="shared" ca="1" si="28"/>
        <v>I</v>
      </c>
      <c r="N941" s="5">
        <f ca="1">LOOKUP(99^99,--(0&amp;MID(C941,MIN(FIND({0,1,2,3,4,5,6,7,8,9},C941&amp;1234567890)),ROW(INDIRECT("1:"&amp;LEN(C941)+1)))))</f>
        <v>6.9</v>
      </c>
      <c r="O941" s="5">
        <f t="shared" ca="1" si="29"/>
        <v>1</v>
      </c>
      <c r="P941" s="5">
        <f ca="1">LOOKUP(99^99,--(0&amp;MID(G941,MIN(FIND({0,1,2,3,4,5,6,7,8,9},G941&amp;1234567890)),ROW(INDIRECT("1:"&amp;LEN(G941)+1)))))</f>
        <v>1</v>
      </c>
    </row>
    <row r="942" spans="1:16" x14ac:dyDescent="0.2">
      <c r="A942" s="148" t="s">
        <v>330</v>
      </c>
      <c r="B942" s="5">
        <v>68</v>
      </c>
      <c r="C942" s="5">
        <v>145</v>
      </c>
      <c r="D942" s="5">
        <v>7</v>
      </c>
      <c r="E942" s="5" t="s">
        <v>560</v>
      </c>
      <c r="F942" s="5" t="s">
        <v>528</v>
      </c>
      <c r="G942" s="5" t="s">
        <v>352</v>
      </c>
      <c r="H942" s="5" t="s">
        <v>1065</v>
      </c>
      <c r="I942" s="148" t="s">
        <v>178</v>
      </c>
      <c r="J942" s="5" t="s">
        <v>353</v>
      </c>
      <c r="K942" s="5" t="s">
        <v>354</v>
      </c>
      <c r="M942" s="5" t="str">
        <f t="shared" si="28"/>
        <v>IV</v>
      </c>
      <c r="N942" s="5">
        <f ca="1">LOOKUP(99^99,--(0&amp;MID(C942,MIN(FIND({0,1,2,3,4,5,6,7,8,9},C942&amp;1234567890)),ROW(INDIRECT("1:"&amp;LEN(C942)+1)))))</f>
        <v>145</v>
      </c>
      <c r="O942" s="5">
        <f t="shared" ca="1" si="29"/>
        <v>20</v>
      </c>
      <c r="P942" s="5">
        <f ca="1">LOOKUP(99^99,--(0&amp;MID(G942,MIN(FIND({0,1,2,3,4,5,6,7,8,9},G942&amp;1234567890)),ROW(INDIRECT("1:"&amp;LEN(G942)+1)))))</f>
        <v>20</v>
      </c>
    </row>
    <row r="943" spans="1:16" x14ac:dyDescent="0.2">
      <c r="A943" s="148" t="s">
        <v>179</v>
      </c>
      <c r="B943" s="5">
        <v>68</v>
      </c>
      <c r="C943" s="5">
        <v>6.7</v>
      </c>
      <c r="D943" s="5">
        <v>7</v>
      </c>
      <c r="E943" s="5" t="s">
        <v>523</v>
      </c>
      <c r="F943" s="5" t="s">
        <v>1972</v>
      </c>
      <c r="G943" s="5">
        <v>0.4</v>
      </c>
      <c r="H943" s="5" t="s">
        <v>355</v>
      </c>
      <c r="I943" s="148" t="s">
        <v>215</v>
      </c>
      <c r="J943" s="5" t="s">
        <v>356</v>
      </c>
      <c r="K943" s="5" t="s">
        <v>718</v>
      </c>
      <c r="M943" s="5" t="str">
        <f t="shared" ca="1" si="28"/>
        <v>II</v>
      </c>
      <c r="N943" s="5">
        <f ca="1">LOOKUP(99^99,--(0&amp;MID(C943,MIN(FIND({0,1,2,3,4,5,6,7,8,9},C943&amp;1234567890)),ROW(INDIRECT("1:"&amp;LEN(C943)+1)))))</f>
        <v>6.7</v>
      </c>
      <c r="O943" s="5">
        <f t="shared" ca="1" si="29"/>
        <v>0.4</v>
      </c>
      <c r="P943" s="5">
        <f ca="1">LOOKUP(99^99,--(0&amp;MID(G943,MIN(FIND({0,1,2,3,4,5,6,7,8,9},G943&amp;1234567890)),ROW(INDIRECT("1:"&amp;LEN(G943)+1)))))</f>
        <v>0.4</v>
      </c>
    </row>
    <row r="944" spans="1:16" x14ac:dyDescent="0.2">
      <c r="A944" s="148" t="s">
        <v>287</v>
      </c>
      <c r="B944" s="5">
        <v>68</v>
      </c>
      <c r="C944" s="5">
        <v>3.85</v>
      </c>
      <c r="D944" s="5">
        <v>6</v>
      </c>
      <c r="E944" s="5" t="s">
        <v>523</v>
      </c>
      <c r="F944" s="5" t="s">
        <v>646</v>
      </c>
      <c r="G944" s="5">
        <v>2.5</v>
      </c>
      <c r="H944" s="5" t="s">
        <v>618</v>
      </c>
      <c r="I944" s="148" t="s">
        <v>217</v>
      </c>
      <c r="J944" s="5" t="s">
        <v>357</v>
      </c>
      <c r="K944" s="5" t="s">
        <v>566</v>
      </c>
      <c r="M944" s="5" t="str">
        <f t="shared" ca="1" si="28"/>
        <v>I</v>
      </c>
      <c r="N944" s="5">
        <f ca="1">LOOKUP(99^99,--(0&amp;MID(C944,MIN(FIND({0,1,2,3,4,5,6,7,8,9},C944&amp;1234567890)),ROW(INDIRECT("1:"&amp;LEN(C944)+1)))))</f>
        <v>3.85</v>
      </c>
      <c r="O944" s="5">
        <f t="shared" ca="1" si="29"/>
        <v>2.5</v>
      </c>
      <c r="P944" s="5">
        <f ca="1">LOOKUP(99^99,--(0&amp;MID(G944,MIN(FIND({0,1,2,3,4,5,6,7,8,9},G944&amp;1234567890)),ROW(INDIRECT("1:"&amp;LEN(G944)+1)))))</f>
        <v>2.5</v>
      </c>
    </row>
    <row r="945" spans="1:16" x14ac:dyDescent="0.2">
      <c r="A945" s="148" t="s">
        <v>174</v>
      </c>
      <c r="B945" s="5">
        <v>68</v>
      </c>
      <c r="C945" s="5">
        <v>18</v>
      </c>
      <c r="D945" s="5">
        <v>9</v>
      </c>
      <c r="E945" s="5" t="s">
        <v>523</v>
      </c>
      <c r="F945" s="5" t="s">
        <v>1787</v>
      </c>
      <c r="G945" s="5">
        <v>0.1</v>
      </c>
      <c r="H945" s="5" t="s">
        <v>1724</v>
      </c>
      <c r="I945" s="148" t="s">
        <v>224</v>
      </c>
      <c r="J945" s="5" t="s">
        <v>358</v>
      </c>
      <c r="K945" s="5" t="s">
        <v>610</v>
      </c>
      <c r="M945" s="5" t="str">
        <f t="shared" ca="1" si="28"/>
        <v>II</v>
      </c>
      <c r="N945" s="5">
        <f ca="1">LOOKUP(99^99,--(0&amp;MID(C945,MIN(FIND({0,1,2,3,4,5,6,7,8,9},C945&amp;1234567890)),ROW(INDIRECT("1:"&amp;LEN(C945)+1)))))</f>
        <v>18</v>
      </c>
      <c r="O945" s="5">
        <f t="shared" ca="1" si="29"/>
        <v>0.1</v>
      </c>
      <c r="P945" s="5">
        <f ca="1">LOOKUP(99^99,--(0&amp;MID(G945,MIN(FIND({0,1,2,3,4,5,6,7,8,9},G945&amp;1234567890)),ROW(INDIRECT("1:"&amp;LEN(G945)+1)))))</f>
        <v>0.1</v>
      </c>
    </row>
    <row r="946" spans="1:16" x14ac:dyDescent="0.2">
      <c r="A946" s="148" t="s">
        <v>209</v>
      </c>
      <c r="B946" s="5">
        <v>68</v>
      </c>
      <c r="C946" s="5">
        <v>3.7</v>
      </c>
      <c r="D946" s="5">
        <v>6</v>
      </c>
      <c r="E946" s="5" t="s">
        <v>523</v>
      </c>
      <c r="F946" s="5" t="s">
        <v>646</v>
      </c>
      <c r="G946" s="5">
        <v>2.12</v>
      </c>
      <c r="H946" s="5" t="s">
        <v>1456</v>
      </c>
      <c r="I946" s="148" t="s">
        <v>248</v>
      </c>
      <c r="J946" s="5" t="s">
        <v>359</v>
      </c>
      <c r="K946" s="5" t="s">
        <v>590</v>
      </c>
      <c r="M946" s="5" t="str">
        <f t="shared" ca="1" si="28"/>
        <v>I</v>
      </c>
      <c r="N946" s="5">
        <f ca="1">LOOKUP(99^99,--(0&amp;MID(C946,MIN(FIND({0,1,2,3,4,5,6,7,8,9},C946&amp;1234567890)),ROW(INDIRECT("1:"&amp;LEN(C946)+1)))))</f>
        <v>3.7</v>
      </c>
      <c r="O946" s="5">
        <f t="shared" ca="1" si="29"/>
        <v>2.12</v>
      </c>
      <c r="P946" s="5">
        <f ca="1">LOOKUP(99^99,--(0&amp;MID(G946,MIN(FIND({0,1,2,3,4,5,6,7,8,9},G946&amp;1234567890)),ROW(INDIRECT("1:"&amp;LEN(G946)+1)))))</f>
        <v>2.12</v>
      </c>
    </row>
    <row r="947" spans="1:16" x14ac:dyDescent="0.2">
      <c r="A947" s="148" t="s">
        <v>214</v>
      </c>
      <c r="B947" s="5">
        <v>68</v>
      </c>
      <c r="C947" s="5">
        <v>9.8000000000000007</v>
      </c>
      <c r="D947" s="5" t="s">
        <v>723</v>
      </c>
      <c r="E947" s="5" t="s">
        <v>523</v>
      </c>
      <c r="F947" s="5" t="s">
        <v>360</v>
      </c>
      <c r="G947" s="5">
        <v>20.399999999999999</v>
      </c>
      <c r="H947" s="5" t="s">
        <v>361</v>
      </c>
      <c r="I947" s="148" t="s">
        <v>317</v>
      </c>
      <c r="J947" s="5" t="s">
        <v>362</v>
      </c>
      <c r="K947" s="5" t="s">
        <v>809</v>
      </c>
      <c r="M947" s="5" t="str">
        <f t="shared" ca="1" si="28"/>
        <v>II</v>
      </c>
      <c r="N947" s="5">
        <f ca="1">LOOKUP(99^99,--(0&amp;MID(C947,MIN(FIND({0,1,2,3,4,5,6,7,8,9},C947&amp;1234567890)),ROW(INDIRECT("1:"&amp;LEN(C947)+1)))))</f>
        <v>9.8000000000000007</v>
      </c>
      <c r="O947" s="5">
        <f t="shared" ca="1" si="29"/>
        <v>20.399999999999999</v>
      </c>
      <c r="P947" s="5">
        <f ca="1">LOOKUP(99^99,--(0&amp;MID(G947,MIN(FIND({0,1,2,3,4,5,6,7,8,9},G947&amp;1234567890)),ROW(INDIRECT("1:"&amp;LEN(G947)+1)))))</f>
        <v>20.399999999999999</v>
      </c>
    </row>
    <row r="948" spans="1:16" x14ac:dyDescent="0.2">
      <c r="A948" s="148" t="s">
        <v>188</v>
      </c>
      <c r="B948" s="5">
        <v>68</v>
      </c>
      <c r="C948" s="5">
        <v>5.2</v>
      </c>
      <c r="D948" s="5">
        <v>6</v>
      </c>
      <c r="E948" s="5" t="s">
        <v>523</v>
      </c>
      <c r="F948" s="5" t="s">
        <v>30</v>
      </c>
      <c r="G948" s="5">
        <v>0.7</v>
      </c>
      <c r="H948" s="5" t="s">
        <v>363</v>
      </c>
      <c r="I948" s="148" t="s">
        <v>228</v>
      </c>
      <c r="J948" s="5" t="s">
        <v>364</v>
      </c>
      <c r="K948" s="5" t="s">
        <v>610</v>
      </c>
      <c r="M948" s="5" t="str">
        <f t="shared" ca="1" si="28"/>
        <v>I</v>
      </c>
      <c r="N948" s="5">
        <f ca="1">LOOKUP(99^99,--(0&amp;MID(C948,MIN(FIND({0,1,2,3,4,5,6,7,8,9},C948&amp;1234567890)),ROW(INDIRECT("1:"&amp;LEN(C948)+1)))))</f>
        <v>5.2</v>
      </c>
      <c r="O948" s="5">
        <f t="shared" ca="1" si="29"/>
        <v>0.7</v>
      </c>
      <c r="P948" s="5">
        <f ca="1">LOOKUP(99^99,--(0&amp;MID(G948,MIN(FIND({0,1,2,3,4,5,6,7,8,9},G948&amp;1234567890)),ROW(INDIRECT("1:"&amp;LEN(G948)+1)))))</f>
        <v>0.7</v>
      </c>
    </row>
    <row r="949" spans="1:16" x14ac:dyDescent="0.2">
      <c r="A949" s="148" t="s">
        <v>276</v>
      </c>
      <c r="B949" s="5">
        <v>68</v>
      </c>
      <c r="C949" s="5">
        <v>6.35</v>
      </c>
      <c r="D949" s="5">
        <v>6</v>
      </c>
      <c r="E949" s="5" t="s">
        <v>523</v>
      </c>
      <c r="F949" s="5" t="s">
        <v>563</v>
      </c>
      <c r="G949" s="5">
        <v>4</v>
      </c>
      <c r="H949" s="5" t="s">
        <v>1934</v>
      </c>
      <c r="I949" s="148" t="s">
        <v>317</v>
      </c>
      <c r="J949" s="5" t="s">
        <v>365</v>
      </c>
      <c r="K949" s="5" t="s">
        <v>615</v>
      </c>
      <c r="M949" s="5" t="str">
        <f t="shared" ca="1" si="28"/>
        <v>I</v>
      </c>
      <c r="N949" s="5">
        <f ca="1">LOOKUP(99^99,--(0&amp;MID(C949,MIN(FIND({0,1,2,3,4,5,6,7,8,9},C949&amp;1234567890)),ROW(INDIRECT("1:"&amp;LEN(C949)+1)))))</f>
        <v>6.35</v>
      </c>
      <c r="O949" s="5">
        <f t="shared" ca="1" si="29"/>
        <v>4</v>
      </c>
      <c r="P949" s="5">
        <f ca="1">LOOKUP(99^99,--(0&amp;MID(G949,MIN(FIND({0,1,2,3,4,5,6,7,8,9},G949&amp;1234567890)),ROW(INDIRECT("1:"&amp;LEN(G949)+1)))))</f>
        <v>4</v>
      </c>
    </row>
    <row r="950" spans="1:16" x14ac:dyDescent="0.2">
      <c r="A950" s="148" t="s">
        <v>223</v>
      </c>
      <c r="B950" s="5">
        <v>68</v>
      </c>
      <c r="C950" s="5">
        <v>4.7</v>
      </c>
      <c r="D950" s="5">
        <v>7</v>
      </c>
      <c r="E950" s="5" t="s">
        <v>523</v>
      </c>
      <c r="F950" s="5" t="s">
        <v>646</v>
      </c>
      <c r="G950" s="5">
        <v>0.5</v>
      </c>
      <c r="H950" s="5" t="s">
        <v>561</v>
      </c>
      <c r="I950" s="148" t="s">
        <v>202</v>
      </c>
      <c r="J950" s="5" t="s">
        <v>366</v>
      </c>
      <c r="K950" s="5" t="s">
        <v>526</v>
      </c>
      <c r="M950" s="5" t="str">
        <f t="shared" ca="1" si="28"/>
        <v>II</v>
      </c>
      <c r="N950" s="5">
        <f ca="1">LOOKUP(99^99,--(0&amp;MID(C950,MIN(FIND({0,1,2,3,4,5,6,7,8,9},C950&amp;1234567890)),ROW(INDIRECT("1:"&amp;LEN(C950)+1)))))</f>
        <v>4.7</v>
      </c>
      <c r="O950" s="5">
        <f t="shared" ca="1" si="29"/>
        <v>0.5</v>
      </c>
      <c r="P950" s="5">
        <f ca="1">LOOKUP(99^99,--(0&amp;MID(G950,MIN(FIND({0,1,2,3,4,5,6,7,8,9},G950&amp;1234567890)),ROW(INDIRECT("1:"&amp;LEN(G950)+1)))))</f>
        <v>0.5</v>
      </c>
    </row>
    <row r="951" spans="1:16" x14ac:dyDescent="0.2">
      <c r="A951" s="148" t="s">
        <v>331</v>
      </c>
      <c r="B951" s="5">
        <v>68</v>
      </c>
      <c r="C951" s="5">
        <v>5.5</v>
      </c>
      <c r="D951" s="5">
        <v>5</v>
      </c>
      <c r="E951" s="5" t="s">
        <v>523</v>
      </c>
      <c r="F951" s="5" t="s">
        <v>810</v>
      </c>
      <c r="G951" s="5" t="s">
        <v>367</v>
      </c>
      <c r="H951" s="5" t="s">
        <v>368</v>
      </c>
      <c r="I951" s="148" t="s">
        <v>173</v>
      </c>
      <c r="J951" s="5" t="s">
        <v>369</v>
      </c>
      <c r="K951" s="5" t="s">
        <v>526</v>
      </c>
      <c r="M951" s="5" t="str">
        <f t="shared" ca="1" si="28"/>
        <v>I</v>
      </c>
      <c r="N951" s="5">
        <f ca="1">LOOKUP(99^99,--(0&amp;MID(C951,MIN(FIND({0,1,2,3,4,5,6,7,8,9},C951&amp;1234567890)),ROW(INDIRECT("1:"&amp;LEN(C951)+1)))))</f>
        <v>5.5</v>
      </c>
      <c r="O951" s="5">
        <f t="shared" ca="1" si="29"/>
        <v>20</v>
      </c>
      <c r="P951" s="5">
        <f ca="1">LOOKUP(99^99,--(0&amp;MID(G951,MIN(FIND({0,1,2,3,4,5,6,7,8,9},G951&amp;1234567890)),ROW(INDIRECT("1:"&amp;LEN(G951)+1)))))</f>
        <v>20</v>
      </c>
    </row>
    <row r="952" spans="1:16" x14ac:dyDescent="0.2">
      <c r="A952" s="148" t="s">
        <v>217</v>
      </c>
      <c r="B952" s="5">
        <v>68</v>
      </c>
      <c r="C952" s="5">
        <v>1450</v>
      </c>
      <c r="D952" s="5">
        <v>9</v>
      </c>
      <c r="E952" s="5" t="s">
        <v>1213</v>
      </c>
      <c r="F952" s="5" t="s">
        <v>831</v>
      </c>
      <c r="G952" s="5">
        <v>8.0000000000000002E-3</v>
      </c>
      <c r="H952" s="5" t="s">
        <v>370</v>
      </c>
      <c r="I952" s="148" t="s">
        <v>202</v>
      </c>
      <c r="J952" s="5" t="s">
        <v>371</v>
      </c>
      <c r="K952" s="5" t="s">
        <v>569</v>
      </c>
      <c r="M952" s="5" t="str">
        <f t="shared" ca="1" si="28"/>
        <v>II</v>
      </c>
      <c r="N952" s="5">
        <f ca="1">LOOKUP(99^99,--(0&amp;MID(C952,MIN(FIND({0,1,2,3,4,5,6,7,8,9},C952&amp;1234567890)),ROW(INDIRECT("1:"&amp;LEN(C952)+1)))))</f>
        <v>1450</v>
      </c>
      <c r="O952" s="5">
        <f t="shared" ca="1" si="29"/>
        <v>8.0000000000000002E-3</v>
      </c>
      <c r="P952" s="5">
        <f ca="1">LOOKUP(99^99,--(0&amp;MID(G952,MIN(FIND({0,1,2,3,4,5,6,7,8,9},G952&amp;1234567890)),ROW(INDIRECT("1:"&amp;LEN(G952)+1)))))</f>
        <v>8.0000000000000002E-3</v>
      </c>
    </row>
    <row r="953" spans="1:16" x14ac:dyDescent="0.2">
      <c r="A953" s="148" t="s">
        <v>211</v>
      </c>
      <c r="B953" s="5">
        <v>68</v>
      </c>
      <c r="C953" s="5">
        <v>4</v>
      </c>
      <c r="D953" s="5">
        <v>9</v>
      </c>
      <c r="E953" s="5" t="s">
        <v>560</v>
      </c>
      <c r="F953" s="5" t="s">
        <v>561</v>
      </c>
      <c r="G953" s="5" t="s">
        <v>522</v>
      </c>
      <c r="H953" s="5" t="s">
        <v>597</v>
      </c>
      <c r="I953" s="148" t="s">
        <v>262</v>
      </c>
      <c r="J953" s="5" t="s">
        <v>372</v>
      </c>
      <c r="K953" s="5" t="s">
        <v>526</v>
      </c>
      <c r="M953" s="5" t="str">
        <f t="shared" si="28"/>
        <v>IV</v>
      </c>
      <c r="N953" s="5">
        <f ca="1">LOOKUP(99^99,--(0&amp;MID(C953,MIN(FIND({0,1,2,3,4,5,6,7,8,9},C953&amp;1234567890)),ROW(INDIRECT("1:"&amp;LEN(C953)+1)))))</f>
        <v>4</v>
      </c>
      <c r="O953" s="5">
        <f t="shared" ca="1" si="29"/>
        <v>4</v>
      </c>
      <c r="P953" s="5">
        <f ca="1">LOOKUP(99^99,--(0&amp;MID(G953,MIN(FIND({0,1,2,3,4,5,6,7,8,9},G953&amp;1234567890)),ROW(INDIRECT("1:"&amp;LEN(G953)+1)))))</f>
        <v>0</v>
      </c>
    </row>
    <row r="954" spans="1:16" x14ac:dyDescent="0.2">
      <c r="A954" s="148" t="s">
        <v>223</v>
      </c>
      <c r="B954" s="5">
        <v>68</v>
      </c>
      <c r="C954" s="5">
        <v>7.7</v>
      </c>
      <c r="D954" s="5">
        <v>10</v>
      </c>
      <c r="E954" s="5" t="s">
        <v>523</v>
      </c>
      <c r="F954" s="5" t="s">
        <v>603</v>
      </c>
      <c r="G954" s="5" t="s">
        <v>522</v>
      </c>
      <c r="H954" s="5" t="s">
        <v>540</v>
      </c>
      <c r="I954" s="148" t="s">
        <v>187</v>
      </c>
      <c r="J954" s="5" t="s">
        <v>373</v>
      </c>
      <c r="K954" s="5" t="s">
        <v>537</v>
      </c>
      <c r="M954" s="5" t="str">
        <f t="shared" ca="1" si="28"/>
        <v>II</v>
      </c>
      <c r="N954" s="5">
        <f ca="1">LOOKUP(99^99,--(0&amp;MID(C954,MIN(FIND({0,1,2,3,4,5,6,7,8,9},C954&amp;1234567890)),ROW(INDIRECT("1:"&amp;LEN(C954)+1)))))</f>
        <v>7.7</v>
      </c>
      <c r="O954" s="5" t="str">
        <f t="shared" si="29"/>
        <v>No data</v>
      </c>
      <c r="P954" s="5">
        <f ca="1">LOOKUP(99^99,--(0&amp;MID(G954,MIN(FIND({0,1,2,3,4,5,6,7,8,9},G954&amp;1234567890)),ROW(INDIRECT("1:"&amp;LEN(G954)+1)))))</f>
        <v>0</v>
      </c>
    </row>
    <row r="955" spans="1:16" x14ac:dyDescent="0.2">
      <c r="A955" s="148" t="s">
        <v>219</v>
      </c>
      <c r="B955" s="5">
        <v>68</v>
      </c>
      <c r="C955" s="5" t="s">
        <v>538</v>
      </c>
      <c r="D955" s="5">
        <v>9</v>
      </c>
      <c r="E955" s="5" t="s">
        <v>710</v>
      </c>
      <c r="F955" s="5" t="s">
        <v>850</v>
      </c>
      <c r="G955" s="5">
        <v>0.01</v>
      </c>
      <c r="H955" s="5" t="s">
        <v>666</v>
      </c>
      <c r="I955" s="148" t="s">
        <v>215</v>
      </c>
      <c r="J955" s="5" t="s">
        <v>374</v>
      </c>
      <c r="K955" s="5" t="s">
        <v>569</v>
      </c>
      <c r="M955" s="5" t="str">
        <f t="shared" si="28"/>
        <v>III</v>
      </c>
      <c r="N955" s="5">
        <f ca="1">LOOKUP(99^99,--(0&amp;MID(C955,MIN(FIND({0,1,2,3,4,5,6,7,8,9},C955&amp;1234567890)),ROW(INDIRECT("1:"&amp;LEN(C955)+1)))))</f>
        <v>4</v>
      </c>
      <c r="O955" s="5">
        <f t="shared" ca="1" si="29"/>
        <v>0.01</v>
      </c>
      <c r="P955" s="5">
        <f ca="1">LOOKUP(99^99,--(0&amp;MID(G955,MIN(FIND({0,1,2,3,4,5,6,7,8,9},G955&amp;1234567890)),ROW(INDIRECT("1:"&amp;LEN(G955)+1)))))</f>
        <v>0.01</v>
      </c>
    </row>
    <row r="956" spans="1:16" x14ac:dyDescent="0.2">
      <c r="A956" s="148" t="s">
        <v>215</v>
      </c>
      <c r="B956" s="5">
        <v>68</v>
      </c>
      <c r="C956" s="5">
        <v>11</v>
      </c>
      <c r="D956" s="5">
        <v>7</v>
      </c>
      <c r="E956" s="5" t="s">
        <v>523</v>
      </c>
      <c r="F956" s="5" t="s">
        <v>539</v>
      </c>
      <c r="G956" s="5">
        <v>0.02</v>
      </c>
      <c r="H956" s="5" t="s">
        <v>375</v>
      </c>
      <c r="I956" s="148" t="s">
        <v>178</v>
      </c>
      <c r="J956" s="5" t="s">
        <v>376</v>
      </c>
      <c r="K956" s="5" t="s">
        <v>526</v>
      </c>
      <c r="M956" s="5" t="str">
        <f t="shared" ca="1" si="28"/>
        <v>II</v>
      </c>
      <c r="N956" s="5">
        <f ca="1">LOOKUP(99^99,--(0&amp;MID(C956,MIN(FIND({0,1,2,3,4,5,6,7,8,9},C956&amp;1234567890)),ROW(INDIRECT("1:"&amp;LEN(C956)+1)))))</f>
        <v>11</v>
      </c>
      <c r="O956" s="5">
        <f t="shared" ca="1" si="29"/>
        <v>0.02</v>
      </c>
      <c r="P956" s="5">
        <f ca="1">LOOKUP(99^99,--(0&amp;MID(G956,MIN(FIND({0,1,2,3,4,5,6,7,8,9},G956&amp;1234567890)),ROW(INDIRECT("1:"&amp;LEN(G956)+1)))))</f>
        <v>0.02</v>
      </c>
    </row>
    <row r="957" spans="1:16" x14ac:dyDescent="0.2">
      <c r="A957" s="148" t="s">
        <v>204</v>
      </c>
      <c r="B957" s="5">
        <v>68</v>
      </c>
      <c r="C957" s="5">
        <v>9.6999999999999993</v>
      </c>
      <c r="D957" s="5">
        <v>6</v>
      </c>
      <c r="E957" s="5" t="s">
        <v>523</v>
      </c>
      <c r="F957" s="5" t="s">
        <v>533</v>
      </c>
      <c r="G957" s="5" t="s">
        <v>522</v>
      </c>
      <c r="H957" s="5" t="s">
        <v>540</v>
      </c>
      <c r="I957" s="148" t="s">
        <v>230</v>
      </c>
      <c r="J957" s="5" t="s">
        <v>377</v>
      </c>
      <c r="K957" s="5" t="s">
        <v>537</v>
      </c>
      <c r="M957" s="5" t="str">
        <f t="shared" ca="1" si="28"/>
        <v>I</v>
      </c>
      <c r="N957" s="5">
        <f ca="1">LOOKUP(99^99,--(0&amp;MID(C957,MIN(FIND({0,1,2,3,4,5,6,7,8,9},C957&amp;1234567890)),ROW(INDIRECT("1:"&amp;LEN(C957)+1)))))</f>
        <v>9.6999999999999993</v>
      </c>
      <c r="O957" s="5" t="str">
        <f t="shared" si="29"/>
        <v>No data</v>
      </c>
      <c r="P957" s="5">
        <f ca="1">LOOKUP(99^99,--(0&amp;MID(G957,MIN(FIND({0,1,2,3,4,5,6,7,8,9},G957&amp;1234567890)),ROW(INDIRECT("1:"&amp;LEN(G957)+1)))))</f>
        <v>0</v>
      </c>
    </row>
    <row r="958" spans="1:16" x14ac:dyDescent="0.2">
      <c r="A958" s="148" t="s">
        <v>302</v>
      </c>
      <c r="B958" s="5">
        <v>68</v>
      </c>
      <c r="C958" s="5">
        <v>10</v>
      </c>
      <c r="D958" s="5">
        <v>7</v>
      </c>
      <c r="E958" s="5" t="s">
        <v>523</v>
      </c>
      <c r="F958" s="5" t="s">
        <v>539</v>
      </c>
      <c r="G958" s="5" t="s">
        <v>527</v>
      </c>
      <c r="H958" s="5" t="s">
        <v>522</v>
      </c>
      <c r="I958" s="148" t="s">
        <v>247</v>
      </c>
      <c r="J958" s="5" t="s">
        <v>378</v>
      </c>
      <c r="K958" s="5" t="s">
        <v>779</v>
      </c>
      <c r="M958" s="5" t="str">
        <f t="shared" ca="1" si="28"/>
        <v>II</v>
      </c>
      <c r="N958" s="5">
        <f ca="1">LOOKUP(99^99,--(0&amp;MID(C958,MIN(FIND({0,1,2,3,4,5,6,7,8,9},C958&amp;1234567890)),ROW(INDIRECT("1:"&amp;LEN(C958)+1)))))</f>
        <v>10</v>
      </c>
      <c r="O958" s="5" t="str">
        <f t="shared" ca="1" si="29"/>
        <v>no data</v>
      </c>
      <c r="P958" s="5">
        <f ca="1">LOOKUP(99^99,--(0&amp;MID(G958,MIN(FIND({0,1,2,3,4,5,6,7,8,9},G958&amp;1234567890)),ROW(INDIRECT("1:"&amp;LEN(G958)+1)))))</f>
        <v>0</v>
      </c>
    </row>
    <row r="959" spans="1:16" x14ac:dyDescent="0.2">
      <c r="A959" s="148" t="s">
        <v>182</v>
      </c>
      <c r="B959" s="5">
        <v>69</v>
      </c>
      <c r="C959" s="5">
        <v>6.7</v>
      </c>
      <c r="D959" s="5">
        <v>7</v>
      </c>
      <c r="E959" s="5" t="s">
        <v>523</v>
      </c>
      <c r="F959" s="5" t="s">
        <v>533</v>
      </c>
      <c r="G959" s="5" t="s">
        <v>546</v>
      </c>
      <c r="H959" s="5" t="s">
        <v>379</v>
      </c>
      <c r="I959" s="148" t="s">
        <v>218</v>
      </c>
      <c r="J959" s="5" t="s">
        <v>380</v>
      </c>
      <c r="K959" s="5" t="s">
        <v>615</v>
      </c>
      <c r="M959" s="5" t="str">
        <f t="shared" ca="1" si="28"/>
        <v>II</v>
      </c>
      <c r="N959" s="5">
        <f ca="1">LOOKUP(99^99,--(0&amp;MID(C959,MIN(FIND({0,1,2,3,4,5,6,7,8,9},C959&amp;1234567890)),ROW(INDIRECT("1:"&amp;LEN(C959)+1)))))</f>
        <v>6.7</v>
      </c>
      <c r="O959" s="5">
        <f t="shared" ca="1" si="29"/>
        <v>0</v>
      </c>
      <c r="P959" s="5">
        <f ca="1">LOOKUP(99^99,--(0&amp;MID(G959,MIN(FIND({0,1,2,3,4,5,6,7,8,9},G959&amp;1234567890)),ROW(INDIRECT("1:"&amp;LEN(G959)+1)))))</f>
        <v>0</v>
      </c>
    </row>
    <row r="960" spans="1:16" x14ac:dyDescent="0.2">
      <c r="A960" s="148" t="s">
        <v>177</v>
      </c>
      <c r="B960" s="5">
        <v>69</v>
      </c>
      <c r="C960" s="5">
        <v>42</v>
      </c>
      <c r="D960" s="5">
        <v>8</v>
      </c>
      <c r="E960" s="5" t="s">
        <v>560</v>
      </c>
      <c r="F960" s="5" t="s">
        <v>561</v>
      </c>
      <c r="G960" s="5" t="s">
        <v>522</v>
      </c>
      <c r="H960" s="5" t="s">
        <v>597</v>
      </c>
      <c r="I960" s="148" t="s">
        <v>178</v>
      </c>
      <c r="J960" s="5" t="s">
        <v>381</v>
      </c>
      <c r="K960" s="5" t="s">
        <v>1791</v>
      </c>
      <c r="M960" s="5" t="str">
        <f t="shared" si="28"/>
        <v>IV</v>
      </c>
      <c r="N960" s="5">
        <f ca="1">LOOKUP(99^99,--(0&amp;MID(C960,MIN(FIND({0,1,2,3,4,5,6,7,8,9},C960&amp;1234567890)),ROW(INDIRECT("1:"&amp;LEN(C960)+1)))))</f>
        <v>42</v>
      </c>
      <c r="O960" s="5">
        <f t="shared" ca="1" si="29"/>
        <v>42</v>
      </c>
      <c r="P960" s="5">
        <f ca="1">LOOKUP(99^99,--(0&amp;MID(G960,MIN(FIND({0,1,2,3,4,5,6,7,8,9},G960&amp;1234567890)),ROW(INDIRECT("1:"&amp;LEN(G960)+1)))))</f>
        <v>0</v>
      </c>
    </row>
    <row r="961" spans="1:16" x14ac:dyDescent="0.2">
      <c r="A961" s="148" t="s">
        <v>248</v>
      </c>
      <c r="B961" s="5">
        <v>69</v>
      </c>
      <c r="C961" s="5">
        <v>11.2</v>
      </c>
      <c r="D961" s="5" t="s">
        <v>723</v>
      </c>
      <c r="E961" s="5" t="s">
        <v>523</v>
      </c>
      <c r="F961" s="5" t="s">
        <v>705</v>
      </c>
      <c r="G961" s="5" t="s">
        <v>522</v>
      </c>
      <c r="H961" s="5" t="s">
        <v>522</v>
      </c>
      <c r="I961" s="148" t="s">
        <v>218</v>
      </c>
      <c r="J961" s="5" t="s">
        <v>382</v>
      </c>
      <c r="K961" s="5" t="s">
        <v>610</v>
      </c>
      <c r="M961" s="5" t="str">
        <f t="shared" ca="1" si="28"/>
        <v>II</v>
      </c>
      <c r="N961" s="5">
        <f ca="1">LOOKUP(99^99,--(0&amp;MID(C961,MIN(FIND({0,1,2,3,4,5,6,7,8,9},C961&amp;1234567890)),ROW(INDIRECT("1:"&amp;LEN(C961)+1)))))</f>
        <v>11.2</v>
      </c>
      <c r="O961" s="5" t="str">
        <f t="shared" si="29"/>
        <v>No data</v>
      </c>
      <c r="P961" s="5">
        <f ca="1">LOOKUP(99^99,--(0&amp;MID(G961,MIN(FIND({0,1,2,3,4,5,6,7,8,9},G961&amp;1234567890)),ROW(INDIRECT("1:"&amp;LEN(G961)+1)))))</f>
        <v>0</v>
      </c>
    </row>
    <row r="962" spans="1:16" x14ac:dyDescent="0.2">
      <c r="A962" s="148" t="s">
        <v>216</v>
      </c>
      <c r="B962" s="5">
        <v>69</v>
      </c>
      <c r="C962" s="5">
        <v>7.2</v>
      </c>
      <c r="D962" s="5">
        <v>6</v>
      </c>
      <c r="E962" s="5" t="s">
        <v>523</v>
      </c>
      <c r="F962" s="5" t="s">
        <v>563</v>
      </c>
      <c r="G962" s="5">
        <v>6.2</v>
      </c>
      <c r="H962" s="5" t="s">
        <v>1095</v>
      </c>
      <c r="I962" s="148" t="s">
        <v>317</v>
      </c>
      <c r="J962" s="5" t="s">
        <v>383</v>
      </c>
      <c r="K962" s="5" t="s">
        <v>610</v>
      </c>
      <c r="M962" s="5" t="str">
        <f t="shared" ref="M962:M1025" ca="1" si="30">IF(COUNTIF($E962,"*N1*")+COUNTIF($E962,"*M1*")+COUNTIF($E962,"*T4*")&gt;0,"IV",IF(COUNTIF($E962,"*T3*")&gt;0,"III",IF(COUNTIFS($E962,"*T1*",$N962,"&lt;10",$D962,"&lt;=6")+COUNTIFS($E962,"*T2a*",$N962,"&lt;10",$D962,"&lt;=6")&gt;0,"I",IF(COUNTIF($E962,"*T*")&gt;0,"II","Uncat"))))</f>
        <v>I</v>
      </c>
      <c r="N962" s="5">
        <f ca="1">LOOKUP(99^99,--(0&amp;MID(C962,MIN(FIND({0,1,2,3,4,5,6,7,8,9},C962&amp;1234567890)),ROW(INDIRECT("1:"&amp;LEN(C962)+1)))))</f>
        <v>7.2</v>
      </c>
      <c r="O962" s="5">
        <f t="shared" ref="O962:O1025" ca="1" si="31">IF(COUNTIF(H962,"*RIP*")&gt;0,N962,IF(COUNTIF(G962,"-*")&gt;0,"No data",IF(P962=0,IF(COUNTIF(G962,"undetec*")&gt;0,0,"no data"),P962)))</f>
        <v>6.2</v>
      </c>
      <c r="P962" s="5">
        <f ca="1">LOOKUP(99^99,--(0&amp;MID(G962,MIN(FIND({0,1,2,3,4,5,6,7,8,9},G962&amp;1234567890)),ROW(INDIRECT("1:"&amp;LEN(G962)+1)))))</f>
        <v>6.2</v>
      </c>
    </row>
    <row r="963" spans="1:16" x14ac:dyDescent="0.2">
      <c r="A963" s="148" t="s">
        <v>183</v>
      </c>
      <c r="B963" s="5">
        <v>69</v>
      </c>
      <c r="C963" s="5" t="s">
        <v>384</v>
      </c>
      <c r="D963" s="5" t="s">
        <v>527</v>
      </c>
      <c r="E963" s="5" t="s">
        <v>560</v>
      </c>
      <c r="F963" s="5" t="s">
        <v>561</v>
      </c>
      <c r="G963" s="5" t="s">
        <v>522</v>
      </c>
      <c r="H963" s="5" t="s">
        <v>597</v>
      </c>
      <c r="I963" s="148" t="s">
        <v>317</v>
      </c>
      <c r="J963" s="5" t="s">
        <v>385</v>
      </c>
      <c r="K963" s="5" t="s">
        <v>628</v>
      </c>
      <c r="M963" s="5" t="str">
        <f t="shared" si="30"/>
        <v>IV</v>
      </c>
      <c r="N963" s="5">
        <f ca="1">LOOKUP(99^99,--(0&amp;MID(C963,MIN(FIND({0,1,2,3,4,5,6,7,8,9},C963&amp;1234567890)),ROW(INDIRECT("1:"&amp;LEN(C963)+1)))))</f>
        <v>1000</v>
      </c>
      <c r="O963" s="5">
        <f t="shared" ca="1" si="31"/>
        <v>1000</v>
      </c>
      <c r="P963" s="5">
        <f ca="1">LOOKUP(99^99,--(0&amp;MID(G963,MIN(FIND({0,1,2,3,4,5,6,7,8,9},G963&amp;1234567890)),ROW(INDIRECT("1:"&amp;LEN(G963)+1)))))</f>
        <v>0</v>
      </c>
    </row>
    <row r="964" spans="1:16" x14ac:dyDescent="0.2">
      <c r="A964" s="148" t="s">
        <v>282</v>
      </c>
      <c r="B964" s="5">
        <v>69</v>
      </c>
      <c r="C964" s="5">
        <v>4.7</v>
      </c>
      <c r="D964" s="5">
        <v>6</v>
      </c>
      <c r="E964" s="5" t="s">
        <v>523</v>
      </c>
      <c r="F964" s="5" t="s">
        <v>646</v>
      </c>
      <c r="G964" s="5" t="s">
        <v>546</v>
      </c>
      <c r="H964" s="5" t="s">
        <v>386</v>
      </c>
      <c r="I964" s="148" t="s">
        <v>224</v>
      </c>
      <c r="J964" s="5" t="s">
        <v>387</v>
      </c>
      <c r="K964" s="5" t="s">
        <v>1522</v>
      </c>
      <c r="M964" s="5" t="str">
        <f t="shared" ca="1" si="30"/>
        <v>I</v>
      </c>
      <c r="N964" s="5">
        <f ca="1">LOOKUP(99^99,--(0&amp;MID(C964,MIN(FIND({0,1,2,3,4,5,6,7,8,9},C964&amp;1234567890)),ROW(INDIRECT("1:"&amp;LEN(C964)+1)))))</f>
        <v>4.7</v>
      </c>
      <c r="O964" s="5">
        <f t="shared" ca="1" si="31"/>
        <v>0</v>
      </c>
      <c r="P964" s="5">
        <f ca="1">LOOKUP(99^99,--(0&amp;MID(G964,MIN(FIND({0,1,2,3,4,5,6,7,8,9},G964&amp;1234567890)),ROW(INDIRECT("1:"&amp;LEN(G964)+1)))))</f>
        <v>0</v>
      </c>
    </row>
    <row r="965" spans="1:16" x14ac:dyDescent="0.2">
      <c r="A965" s="148" t="s">
        <v>265</v>
      </c>
      <c r="B965" s="5">
        <v>69</v>
      </c>
      <c r="C965" s="5">
        <v>5.2</v>
      </c>
      <c r="D965" s="5">
        <v>6</v>
      </c>
      <c r="E965" s="5" t="s">
        <v>523</v>
      </c>
      <c r="F965" s="5" t="s">
        <v>563</v>
      </c>
      <c r="G965" s="5">
        <v>10.8</v>
      </c>
      <c r="H965" s="5" t="s">
        <v>522</v>
      </c>
      <c r="I965" s="148" t="s">
        <v>248</v>
      </c>
      <c r="J965" s="5" t="s">
        <v>388</v>
      </c>
      <c r="K965" s="5" t="s">
        <v>794</v>
      </c>
      <c r="M965" s="5" t="str">
        <f t="shared" ca="1" si="30"/>
        <v>I</v>
      </c>
      <c r="N965" s="5">
        <f ca="1">LOOKUP(99^99,--(0&amp;MID(C965,MIN(FIND({0,1,2,3,4,5,6,7,8,9},C965&amp;1234567890)),ROW(INDIRECT("1:"&amp;LEN(C965)+1)))))</f>
        <v>5.2</v>
      </c>
      <c r="O965" s="5">
        <f t="shared" ca="1" si="31"/>
        <v>10.8</v>
      </c>
      <c r="P965" s="5">
        <f ca="1">LOOKUP(99^99,--(0&amp;MID(G965,MIN(FIND({0,1,2,3,4,5,6,7,8,9},G965&amp;1234567890)),ROW(INDIRECT("1:"&amp;LEN(G965)+1)))))</f>
        <v>10.8</v>
      </c>
    </row>
    <row r="966" spans="1:16" x14ac:dyDescent="0.2">
      <c r="A966" s="148" t="s">
        <v>243</v>
      </c>
      <c r="B966" s="5">
        <v>69</v>
      </c>
      <c r="C966" s="5">
        <v>57</v>
      </c>
      <c r="D966" s="5">
        <v>7</v>
      </c>
      <c r="E966" s="5" t="s">
        <v>560</v>
      </c>
      <c r="F966" s="5" t="s">
        <v>561</v>
      </c>
      <c r="G966" s="5" t="s">
        <v>522</v>
      </c>
      <c r="H966" s="5" t="s">
        <v>597</v>
      </c>
      <c r="I966" s="148" t="s">
        <v>174</v>
      </c>
      <c r="J966" s="5" t="s">
        <v>389</v>
      </c>
      <c r="K966" s="5" t="s">
        <v>626</v>
      </c>
      <c r="M966" s="5" t="str">
        <f t="shared" si="30"/>
        <v>IV</v>
      </c>
      <c r="N966" s="5">
        <f ca="1">LOOKUP(99^99,--(0&amp;MID(C966,MIN(FIND({0,1,2,3,4,5,6,7,8,9},C966&amp;1234567890)),ROW(INDIRECT("1:"&amp;LEN(C966)+1)))))</f>
        <v>57</v>
      </c>
      <c r="O966" s="5">
        <f t="shared" ca="1" si="31"/>
        <v>57</v>
      </c>
      <c r="P966" s="5">
        <f ca="1">LOOKUP(99^99,--(0&amp;MID(G966,MIN(FIND({0,1,2,3,4,5,6,7,8,9},G966&amp;1234567890)),ROW(INDIRECT("1:"&amp;LEN(G966)+1)))))</f>
        <v>0</v>
      </c>
    </row>
    <row r="967" spans="1:16" x14ac:dyDescent="0.2">
      <c r="A967" s="148" t="s">
        <v>195</v>
      </c>
      <c r="B967" s="5">
        <v>69</v>
      </c>
      <c r="C967" s="5">
        <v>322.7</v>
      </c>
      <c r="D967" s="5">
        <v>9</v>
      </c>
      <c r="E967" s="5" t="s">
        <v>560</v>
      </c>
      <c r="F967" s="5" t="s">
        <v>561</v>
      </c>
      <c r="G967" s="5" t="s">
        <v>522</v>
      </c>
      <c r="H967" s="5" t="s">
        <v>597</v>
      </c>
      <c r="I967" s="148" t="s">
        <v>219</v>
      </c>
      <c r="J967" s="5" t="s">
        <v>390</v>
      </c>
      <c r="K967" s="5" t="s">
        <v>697</v>
      </c>
      <c r="M967" s="5" t="str">
        <f t="shared" si="30"/>
        <v>IV</v>
      </c>
      <c r="N967" s="5">
        <f ca="1">LOOKUP(99^99,--(0&amp;MID(C967,MIN(FIND({0,1,2,3,4,5,6,7,8,9},C967&amp;1234567890)),ROW(INDIRECT("1:"&amp;LEN(C967)+1)))))</f>
        <v>322.7</v>
      </c>
      <c r="O967" s="5">
        <f t="shared" ca="1" si="31"/>
        <v>322.7</v>
      </c>
      <c r="P967" s="5">
        <f ca="1">LOOKUP(99^99,--(0&amp;MID(G967,MIN(FIND({0,1,2,3,4,5,6,7,8,9},G967&amp;1234567890)),ROW(INDIRECT("1:"&amp;LEN(G967)+1)))))</f>
        <v>0</v>
      </c>
    </row>
    <row r="968" spans="1:16" x14ac:dyDescent="0.2">
      <c r="A968" s="148" t="s">
        <v>212</v>
      </c>
      <c r="B968" s="5">
        <v>70</v>
      </c>
      <c r="C968" s="5">
        <v>2.6</v>
      </c>
      <c r="D968" s="5">
        <v>6</v>
      </c>
      <c r="E968" s="5" t="s">
        <v>523</v>
      </c>
      <c r="F968" s="5" t="s">
        <v>603</v>
      </c>
      <c r="G968" s="5">
        <v>0.2</v>
      </c>
      <c r="H968" s="5" t="s">
        <v>391</v>
      </c>
      <c r="I968" s="148" t="s">
        <v>262</v>
      </c>
      <c r="J968" s="5" t="s">
        <v>392</v>
      </c>
      <c r="K968" s="5" t="s">
        <v>610</v>
      </c>
      <c r="M968" s="5" t="str">
        <f t="shared" ca="1" si="30"/>
        <v>I</v>
      </c>
      <c r="N968" s="5">
        <f ca="1">LOOKUP(99^99,--(0&amp;MID(C968,MIN(FIND({0,1,2,3,4,5,6,7,8,9},C968&amp;1234567890)),ROW(INDIRECT("1:"&amp;LEN(C968)+1)))))</f>
        <v>2.6</v>
      </c>
      <c r="O968" s="5">
        <f t="shared" ca="1" si="31"/>
        <v>0.2</v>
      </c>
      <c r="P968" s="5">
        <f ca="1">LOOKUP(99^99,--(0&amp;MID(G968,MIN(FIND({0,1,2,3,4,5,6,7,8,9},G968&amp;1234567890)),ROW(INDIRECT("1:"&amp;LEN(G968)+1)))))</f>
        <v>0.2</v>
      </c>
    </row>
    <row r="969" spans="1:16" x14ac:dyDescent="0.2">
      <c r="A969" s="148" t="s">
        <v>194</v>
      </c>
      <c r="B969" s="5">
        <v>70</v>
      </c>
      <c r="C969" s="5">
        <v>12.2</v>
      </c>
      <c r="D969" s="5">
        <v>6</v>
      </c>
      <c r="E969" s="5" t="s">
        <v>523</v>
      </c>
      <c r="F969" s="5" t="s">
        <v>719</v>
      </c>
      <c r="G969" s="5">
        <v>0.01</v>
      </c>
      <c r="H969" s="5" t="s">
        <v>393</v>
      </c>
      <c r="I969" s="148" t="s">
        <v>262</v>
      </c>
      <c r="J969" s="5" t="s">
        <v>394</v>
      </c>
      <c r="K969" s="5" t="s">
        <v>584</v>
      </c>
      <c r="M969" s="5" t="str">
        <f t="shared" ca="1" si="30"/>
        <v>II</v>
      </c>
      <c r="N969" s="5">
        <f ca="1">LOOKUP(99^99,--(0&amp;MID(C969,MIN(FIND({0,1,2,3,4,5,6,7,8,9},C969&amp;1234567890)),ROW(INDIRECT("1:"&amp;LEN(C969)+1)))))</f>
        <v>12.2</v>
      </c>
      <c r="O969" s="5">
        <f t="shared" ca="1" si="31"/>
        <v>0.01</v>
      </c>
      <c r="P969" s="5">
        <f ca="1">LOOKUP(99^99,--(0&amp;MID(G969,MIN(FIND({0,1,2,3,4,5,6,7,8,9},G969&amp;1234567890)),ROW(INDIRECT("1:"&amp;LEN(G969)+1)))))</f>
        <v>0.01</v>
      </c>
    </row>
    <row r="970" spans="1:16" x14ac:dyDescent="0.2">
      <c r="A970" s="148" t="s">
        <v>312</v>
      </c>
      <c r="B970" s="5">
        <v>70</v>
      </c>
      <c r="C970" s="5">
        <v>10.5</v>
      </c>
      <c r="D970" s="5">
        <v>7</v>
      </c>
      <c r="E970" s="5" t="s">
        <v>523</v>
      </c>
      <c r="F970" s="5" t="s">
        <v>528</v>
      </c>
      <c r="G970" s="5" t="s">
        <v>527</v>
      </c>
      <c r="H970" s="5" t="s">
        <v>540</v>
      </c>
      <c r="I970" s="148" t="s">
        <v>182</v>
      </c>
      <c r="J970" s="5" t="s">
        <v>395</v>
      </c>
      <c r="K970" s="5" t="s">
        <v>653</v>
      </c>
      <c r="M970" s="5" t="str">
        <f t="shared" ca="1" si="30"/>
        <v>II</v>
      </c>
      <c r="N970" s="5">
        <f ca="1">LOOKUP(99^99,--(0&amp;MID(C970,MIN(FIND({0,1,2,3,4,5,6,7,8,9},C970&amp;1234567890)),ROW(INDIRECT("1:"&amp;LEN(C970)+1)))))</f>
        <v>10.5</v>
      </c>
      <c r="O970" s="5" t="str">
        <f t="shared" ca="1" si="31"/>
        <v>no data</v>
      </c>
      <c r="P970" s="5">
        <f ca="1">LOOKUP(99^99,--(0&amp;MID(G970,MIN(FIND({0,1,2,3,4,5,6,7,8,9},G970&amp;1234567890)),ROW(INDIRECT("1:"&amp;LEN(G970)+1)))))</f>
        <v>0</v>
      </c>
    </row>
    <row r="971" spans="1:16" x14ac:dyDescent="0.2">
      <c r="A971" s="148" t="s">
        <v>177</v>
      </c>
      <c r="B971" s="5">
        <v>70</v>
      </c>
      <c r="C971" s="5">
        <v>6.57</v>
      </c>
      <c r="D971" s="5">
        <v>6</v>
      </c>
      <c r="E971" s="5" t="s">
        <v>523</v>
      </c>
      <c r="F971" s="5" t="s">
        <v>603</v>
      </c>
      <c r="G971" s="5">
        <v>1.7</v>
      </c>
      <c r="H971" s="5" t="s">
        <v>582</v>
      </c>
      <c r="I971" s="148" t="s">
        <v>248</v>
      </c>
      <c r="J971" s="5" t="s">
        <v>396</v>
      </c>
      <c r="K971" s="5" t="s">
        <v>718</v>
      </c>
      <c r="M971" s="5" t="str">
        <f t="shared" ca="1" si="30"/>
        <v>I</v>
      </c>
      <c r="N971" s="5">
        <f ca="1">LOOKUP(99^99,--(0&amp;MID(C971,MIN(FIND({0,1,2,3,4,5,6,7,8,9},C971&amp;1234567890)),ROW(INDIRECT("1:"&amp;LEN(C971)+1)))))</f>
        <v>6.57</v>
      </c>
      <c r="O971" s="5">
        <f t="shared" ca="1" si="31"/>
        <v>1.7</v>
      </c>
      <c r="P971" s="5">
        <f ca="1">LOOKUP(99^99,--(0&amp;MID(G971,MIN(FIND({0,1,2,3,4,5,6,7,8,9},G971&amp;1234567890)),ROW(INDIRECT("1:"&amp;LEN(G971)+1)))))</f>
        <v>1.7</v>
      </c>
    </row>
    <row r="972" spans="1:16" x14ac:dyDescent="0.2">
      <c r="A972" s="148" t="s">
        <v>177</v>
      </c>
      <c r="B972" s="5">
        <v>70</v>
      </c>
      <c r="C972" s="5">
        <v>7.8</v>
      </c>
      <c r="D972" s="5">
        <v>7</v>
      </c>
      <c r="E972" s="5" t="s">
        <v>523</v>
      </c>
      <c r="F972" s="5" t="s">
        <v>397</v>
      </c>
      <c r="G972" s="5" t="s">
        <v>527</v>
      </c>
      <c r="H972" s="5" t="s">
        <v>522</v>
      </c>
      <c r="I972" s="148" t="s">
        <v>224</v>
      </c>
      <c r="J972" s="5" t="s">
        <v>398</v>
      </c>
      <c r="K972" s="5" t="s">
        <v>578</v>
      </c>
      <c r="M972" s="5" t="str">
        <f t="shared" ca="1" si="30"/>
        <v>II</v>
      </c>
      <c r="N972" s="5">
        <f ca="1">LOOKUP(99^99,--(0&amp;MID(C972,MIN(FIND({0,1,2,3,4,5,6,7,8,9},C972&amp;1234567890)),ROW(INDIRECT("1:"&amp;LEN(C972)+1)))))</f>
        <v>7.8</v>
      </c>
      <c r="O972" s="5" t="str">
        <f t="shared" ca="1" si="31"/>
        <v>no data</v>
      </c>
      <c r="P972" s="5">
        <f ca="1">LOOKUP(99^99,--(0&amp;MID(G972,MIN(FIND({0,1,2,3,4,5,6,7,8,9},G972&amp;1234567890)),ROW(INDIRECT("1:"&amp;LEN(G972)+1)))))</f>
        <v>0</v>
      </c>
    </row>
    <row r="973" spans="1:16" x14ac:dyDescent="0.2">
      <c r="A973" s="148" t="s">
        <v>302</v>
      </c>
      <c r="B973" s="5">
        <v>70</v>
      </c>
      <c r="C973" s="5">
        <v>5.8</v>
      </c>
      <c r="D973" s="5">
        <v>6</v>
      </c>
      <c r="E973" s="5" t="s">
        <v>523</v>
      </c>
      <c r="F973" s="5" t="s">
        <v>539</v>
      </c>
      <c r="G973" s="5" t="s">
        <v>546</v>
      </c>
      <c r="H973" s="5" t="s">
        <v>399</v>
      </c>
      <c r="I973" s="148" t="s">
        <v>248</v>
      </c>
      <c r="J973" s="5" t="s">
        <v>400</v>
      </c>
      <c r="K973" s="5" t="s">
        <v>726</v>
      </c>
      <c r="M973" s="5" t="str">
        <f t="shared" ca="1" si="30"/>
        <v>I</v>
      </c>
      <c r="N973" s="5">
        <f ca="1">LOOKUP(99^99,--(0&amp;MID(C973,MIN(FIND({0,1,2,3,4,5,6,7,8,9},C973&amp;1234567890)),ROW(INDIRECT("1:"&amp;LEN(C973)+1)))))</f>
        <v>5.8</v>
      </c>
      <c r="O973" s="5">
        <f t="shared" ca="1" si="31"/>
        <v>0</v>
      </c>
      <c r="P973" s="5">
        <f ca="1">LOOKUP(99^99,--(0&amp;MID(G973,MIN(FIND({0,1,2,3,4,5,6,7,8,9},G973&amp;1234567890)),ROW(INDIRECT("1:"&amp;LEN(G973)+1)))))</f>
        <v>0</v>
      </c>
    </row>
    <row r="974" spans="1:16" x14ac:dyDescent="0.2">
      <c r="A974" s="148" t="s">
        <v>193</v>
      </c>
      <c r="B974" s="5">
        <v>70</v>
      </c>
      <c r="C974" s="5">
        <v>7.72</v>
      </c>
      <c r="D974" s="5">
        <v>6</v>
      </c>
      <c r="E974" s="5" t="s">
        <v>1213</v>
      </c>
      <c r="F974" s="5" t="s">
        <v>533</v>
      </c>
      <c r="G974" s="5" t="s">
        <v>546</v>
      </c>
      <c r="H974" s="5" t="s">
        <v>401</v>
      </c>
      <c r="I974" s="148" t="s">
        <v>262</v>
      </c>
      <c r="J974" s="5" t="s">
        <v>402</v>
      </c>
      <c r="K974" s="5" t="s">
        <v>566</v>
      </c>
      <c r="M974" s="5" t="str">
        <f t="shared" ca="1" si="30"/>
        <v>I</v>
      </c>
      <c r="N974" s="5">
        <f ca="1">LOOKUP(99^99,--(0&amp;MID(C974,MIN(FIND({0,1,2,3,4,5,6,7,8,9},C974&amp;1234567890)),ROW(INDIRECT("1:"&amp;LEN(C974)+1)))))</f>
        <v>7.72</v>
      </c>
      <c r="O974" s="5">
        <f t="shared" ca="1" si="31"/>
        <v>0</v>
      </c>
      <c r="P974" s="5">
        <f ca="1">LOOKUP(99^99,--(0&amp;MID(G974,MIN(FIND({0,1,2,3,4,5,6,7,8,9},G974&amp;1234567890)),ROW(INDIRECT("1:"&amp;LEN(G974)+1)))))</f>
        <v>0</v>
      </c>
    </row>
    <row r="975" spans="1:16" x14ac:dyDescent="0.2">
      <c r="A975" s="148" t="s">
        <v>324</v>
      </c>
      <c r="B975" s="5">
        <v>70</v>
      </c>
      <c r="C975" s="5">
        <v>19</v>
      </c>
      <c r="D975" s="5">
        <v>9</v>
      </c>
      <c r="E975" s="5" t="s">
        <v>523</v>
      </c>
      <c r="F975" s="5" t="s">
        <v>719</v>
      </c>
      <c r="G975" s="5">
        <v>16</v>
      </c>
      <c r="H975" s="5" t="s">
        <v>403</v>
      </c>
      <c r="I975" s="148" t="s">
        <v>224</v>
      </c>
      <c r="J975" s="5" t="s">
        <v>404</v>
      </c>
      <c r="K975" s="5" t="s">
        <v>628</v>
      </c>
      <c r="M975" s="5" t="str">
        <f t="shared" ca="1" si="30"/>
        <v>II</v>
      </c>
      <c r="N975" s="5">
        <f ca="1">LOOKUP(99^99,--(0&amp;MID(C975,MIN(FIND({0,1,2,3,4,5,6,7,8,9},C975&amp;1234567890)),ROW(INDIRECT("1:"&amp;LEN(C975)+1)))))</f>
        <v>19</v>
      </c>
      <c r="O975" s="5">
        <f t="shared" ca="1" si="31"/>
        <v>16</v>
      </c>
      <c r="P975" s="5">
        <f ca="1">LOOKUP(99^99,--(0&amp;MID(G975,MIN(FIND({0,1,2,3,4,5,6,7,8,9},G975&amp;1234567890)),ROW(INDIRECT("1:"&amp;LEN(G975)+1)))))</f>
        <v>16</v>
      </c>
    </row>
    <row r="976" spans="1:16" x14ac:dyDescent="0.2">
      <c r="A976" s="148" t="s">
        <v>287</v>
      </c>
      <c r="B976" s="5">
        <v>70</v>
      </c>
      <c r="C976" s="5">
        <v>3.92</v>
      </c>
      <c r="D976" s="5">
        <v>6</v>
      </c>
      <c r="E976" s="5" t="s">
        <v>545</v>
      </c>
      <c r="F976" s="5" t="s">
        <v>1062</v>
      </c>
      <c r="G976" s="5">
        <v>1.99</v>
      </c>
      <c r="H976" s="5" t="s">
        <v>405</v>
      </c>
      <c r="I976" s="148" t="s">
        <v>224</v>
      </c>
      <c r="J976" s="5" t="s">
        <v>406</v>
      </c>
      <c r="K976" s="5" t="s">
        <v>610</v>
      </c>
      <c r="M976" s="5" t="str">
        <f t="shared" si="30"/>
        <v>II</v>
      </c>
      <c r="N976" s="5">
        <f ca="1">LOOKUP(99^99,--(0&amp;MID(C976,MIN(FIND({0,1,2,3,4,5,6,7,8,9},C976&amp;1234567890)),ROW(INDIRECT("1:"&amp;LEN(C976)+1)))))</f>
        <v>3.92</v>
      </c>
      <c r="O976" s="5">
        <f t="shared" ca="1" si="31"/>
        <v>1.99</v>
      </c>
      <c r="P976" s="5">
        <f ca="1">LOOKUP(99^99,--(0&amp;MID(G976,MIN(FIND({0,1,2,3,4,5,6,7,8,9},G976&amp;1234567890)),ROW(INDIRECT("1:"&amp;LEN(G976)+1)))))</f>
        <v>1.99</v>
      </c>
    </row>
    <row r="977" spans="1:16" x14ac:dyDescent="0.2">
      <c r="A977" s="148" t="s">
        <v>207</v>
      </c>
      <c r="B977" s="5">
        <v>70</v>
      </c>
      <c r="C977" s="5">
        <v>7</v>
      </c>
      <c r="D977" s="5">
        <v>7</v>
      </c>
      <c r="E977" s="5" t="s">
        <v>523</v>
      </c>
      <c r="F977" s="5" t="s">
        <v>539</v>
      </c>
      <c r="G977" s="5" t="s">
        <v>546</v>
      </c>
      <c r="H977" s="5" t="s">
        <v>407</v>
      </c>
      <c r="I977" s="148" t="s">
        <v>224</v>
      </c>
      <c r="J977" s="5" t="s">
        <v>408</v>
      </c>
      <c r="K977" s="5" t="s">
        <v>1810</v>
      </c>
      <c r="M977" s="5" t="str">
        <f t="shared" ca="1" si="30"/>
        <v>II</v>
      </c>
      <c r="N977" s="5">
        <f ca="1">LOOKUP(99^99,--(0&amp;MID(C977,MIN(FIND({0,1,2,3,4,5,6,7,8,9},C977&amp;1234567890)),ROW(INDIRECT("1:"&amp;LEN(C977)+1)))))</f>
        <v>7</v>
      </c>
      <c r="O977" s="5">
        <f t="shared" ca="1" si="31"/>
        <v>0</v>
      </c>
      <c r="P977" s="5">
        <f ca="1">LOOKUP(99^99,--(0&amp;MID(G977,MIN(FIND({0,1,2,3,4,5,6,7,8,9},G977&amp;1234567890)),ROW(INDIRECT("1:"&amp;LEN(G977)+1)))))</f>
        <v>0</v>
      </c>
    </row>
    <row r="978" spans="1:16" x14ac:dyDescent="0.2">
      <c r="A978" s="148" t="s">
        <v>236</v>
      </c>
      <c r="B978" s="5">
        <v>70</v>
      </c>
      <c r="C978" s="5">
        <v>7.2</v>
      </c>
      <c r="D978" s="5">
        <v>6</v>
      </c>
      <c r="E978" s="5" t="s">
        <v>523</v>
      </c>
      <c r="F978" s="5" t="s">
        <v>740</v>
      </c>
      <c r="G978" s="5">
        <v>6.2</v>
      </c>
      <c r="H978" s="5" t="s">
        <v>1387</v>
      </c>
      <c r="I978" s="148" t="s">
        <v>317</v>
      </c>
      <c r="J978" s="5" t="s">
        <v>409</v>
      </c>
      <c r="K978" s="5" t="s">
        <v>628</v>
      </c>
      <c r="M978" s="5" t="str">
        <f t="shared" ca="1" si="30"/>
        <v>I</v>
      </c>
      <c r="N978" s="5">
        <f ca="1">LOOKUP(99^99,--(0&amp;MID(C978,MIN(FIND({0,1,2,3,4,5,6,7,8,9},C978&amp;1234567890)),ROW(INDIRECT("1:"&amp;LEN(C978)+1)))))</f>
        <v>7.2</v>
      </c>
      <c r="O978" s="5">
        <f t="shared" ca="1" si="31"/>
        <v>6.2</v>
      </c>
      <c r="P978" s="5">
        <f ca="1">LOOKUP(99^99,--(0&amp;MID(G978,MIN(FIND({0,1,2,3,4,5,6,7,8,9},G978&amp;1234567890)),ROW(INDIRECT("1:"&amp;LEN(G978)+1)))))</f>
        <v>6.2</v>
      </c>
    </row>
    <row r="979" spans="1:16" x14ac:dyDescent="0.2">
      <c r="A979" s="148" t="s">
        <v>200</v>
      </c>
      <c r="B979" s="5">
        <v>70</v>
      </c>
      <c r="C979" s="5">
        <v>6</v>
      </c>
      <c r="D979" s="5">
        <v>8</v>
      </c>
      <c r="E979" s="5" t="s">
        <v>581</v>
      </c>
      <c r="F979" s="5" t="s">
        <v>410</v>
      </c>
      <c r="H979" s="5" t="s">
        <v>411</v>
      </c>
      <c r="I979" s="148" t="s">
        <v>224</v>
      </c>
      <c r="J979" s="5" t="s">
        <v>412</v>
      </c>
      <c r="K979" s="5" t="s">
        <v>526</v>
      </c>
      <c r="M979" s="5" t="str">
        <f t="shared" si="30"/>
        <v>II</v>
      </c>
      <c r="N979" s="5">
        <f ca="1">LOOKUP(99^99,--(0&amp;MID(C979,MIN(FIND({0,1,2,3,4,5,6,7,8,9},C979&amp;1234567890)),ROW(INDIRECT("1:"&amp;LEN(C979)+1)))))</f>
        <v>6</v>
      </c>
      <c r="O979" s="5" t="str">
        <f t="shared" ca="1" si="31"/>
        <v>no data</v>
      </c>
      <c r="P979" s="5">
        <f ca="1">LOOKUP(99^99,--(0&amp;MID(G979,MIN(FIND({0,1,2,3,4,5,6,7,8,9},G979&amp;1234567890)),ROW(INDIRECT("1:"&amp;LEN(G979)+1)))))</f>
        <v>0</v>
      </c>
    </row>
    <row r="980" spans="1:16" x14ac:dyDescent="0.2">
      <c r="A980" s="148" t="s">
        <v>219</v>
      </c>
      <c r="B980" s="5">
        <v>70</v>
      </c>
      <c r="C980" s="5">
        <v>13</v>
      </c>
      <c r="D980" s="5">
        <v>7</v>
      </c>
      <c r="E980" s="5" t="s">
        <v>523</v>
      </c>
      <c r="F980" s="5" t="s">
        <v>539</v>
      </c>
      <c r="G980" s="5" t="s">
        <v>1087</v>
      </c>
      <c r="H980" s="5" t="s">
        <v>413</v>
      </c>
      <c r="I980" s="148" t="s">
        <v>215</v>
      </c>
      <c r="J980" s="5" t="s">
        <v>414</v>
      </c>
      <c r="K980" s="5" t="s">
        <v>590</v>
      </c>
      <c r="M980" s="5" t="str">
        <f t="shared" ca="1" si="30"/>
        <v>II</v>
      </c>
      <c r="N980" s="5">
        <f ca="1">LOOKUP(99^99,--(0&amp;MID(C980,MIN(FIND({0,1,2,3,4,5,6,7,8,9},C980&amp;1234567890)),ROW(INDIRECT("1:"&amp;LEN(C980)+1)))))</f>
        <v>13</v>
      </c>
      <c r="O980" s="5" t="str">
        <f t="shared" ca="1" si="31"/>
        <v>no data</v>
      </c>
      <c r="P980" s="5">
        <f ca="1">LOOKUP(99^99,--(0&amp;MID(G980,MIN(FIND({0,1,2,3,4,5,6,7,8,9},G980&amp;1234567890)),ROW(INDIRECT("1:"&amp;LEN(G980)+1)))))</f>
        <v>0</v>
      </c>
    </row>
    <row r="981" spans="1:16" x14ac:dyDescent="0.2">
      <c r="A981" s="148" t="s">
        <v>204</v>
      </c>
      <c r="B981" s="5">
        <v>70</v>
      </c>
      <c r="C981" s="5">
        <v>7.8</v>
      </c>
      <c r="D981" s="5">
        <v>7</v>
      </c>
      <c r="E981" s="5" t="s">
        <v>523</v>
      </c>
      <c r="F981" s="5" t="s">
        <v>1489</v>
      </c>
      <c r="G981" s="5" t="s">
        <v>522</v>
      </c>
      <c r="H981" s="5" t="s">
        <v>540</v>
      </c>
      <c r="I981" s="148" t="s">
        <v>183</v>
      </c>
      <c r="J981" s="5" t="s">
        <v>415</v>
      </c>
      <c r="K981" s="5" t="s">
        <v>773</v>
      </c>
      <c r="M981" s="5" t="str">
        <f t="shared" ca="1" si="30"/>
        <v>II</v>
      </c>
      <c r="N981" s="5">
        <f ca="1">LOOKUP(99^99,--(0&amp;MID(C981,MIN(FIND({0,1,2,3,4,5,6,7,8,9},C981&amp;1234567890)),ROW(INDIRECT("1:"&amp;LEN(C981)+1)))))</f>
        <v>7.8</v>
      </c>
      <c r="O981" s="5" t="str">
        <f t="shared" si="31"/>
        <v>No data</v>
      </c>
      <c r="P981" s="5">
        <f ca="1">LOOKUP(99^99,--(0&amp;MID(G981,MIN(FIND({0,1,2,3,4,5,6,7,8,9},G981&amp;1234567890)),ROW(INDIRECT("1:"&amp;LEN(G981)+1)))))</f>
        <v>0</v>
      </c>
    </row>
    <row r="982" spans="1:16" x14ac:dyDescent="0.2">
      <c r="A982" s="148" t="s">
        <v>213</v>
      </c>
      <c r="B982" s="5">
        <v>70</v>
      </c>
      <c r="C982" s="5">
        <v>8</v>
      </c>
      <c r="D982" s="5">
        <v>6</v>
      </c>
      <c r="E982" s="5" t="s">
        <v>523</v>
      </c>
      <c r="F982" s="5" t="s">
        <v>646</v>
      </c>
      <c r="G982" s="5" t="s">
        <v>522</v>
      </c>
      <c r="H982" s="5" t="s">
        <v>597</v>
      </c>
      <c r="I982" s="148" t="s">
        <v>276</v>
      </c>
      <c r="J982" s="5" t="s">
        <v>416</v>
      </c>
      <c r="K982" s="5" t="s">
        <v>1237</v>
      </c>
      <c r="M982" s="5" t="str">
        <f t="shared" ca="1" si="30"/>
        <v>I</v>
      </c>
      <c r="N982" s="5">
        <f ca="1">LOOKUP(99^99,--(0&amp;MID(C982,MIN(FIND({0,1,2,3,4,5,6,7,8,9},C982&amp;1234567890)),ROW(INDIRECT("1:"&amp;LEN(C982)+1)))))</f>
        <v>8</v>
      </c>
      <c r="O982" s="5">
        <f t="shared" ca="1" si="31"/>
        <v>8</v>
      </c>
      <c r="P982" s="5">
        <f ca="1">LOOKUP(99^99,--(0&amp;MID(G982,MIN(FIND({0,1,2,3,4,5,6,7,8,9},G982&amp;1234567890)),ROW(INDIRECT("1:"&amp;LEN(G982)+1)))))</f>
        <v>0</v>
      </c>
    </row>
    <row r="983" spans="1:16" x14ac:dyDescent="0.2">
      <c r="A983" s="148" t="s">
        <v>179</v>
      </c>
      <c r="B983" s="5">
        <v>70</v>
      </c>
      <c r="C983" s="5">
        <v>8.9</v>
      </c>
      <c r="D983" s="5">
        <v>7</v>
      </c>
      <c r="E983" s="5" t="s">
        <v>523</v>
      </c>
      <c r="F983" s="5" t="s">
        <v>539</v>
      </c>
      <c r="G983" s="5" t="s">
        <v>546</v>
      </c>
      <c r="H983" s="5" t="s">
        <v>417</v>
      </c>
      <c r="I983" s="148" t="s">
        <v>173</v>
      </c>
      <c r="J983" s="5" t="s">
        <v>418</v>
      </c>
      <c r="K983" s="5" t="s">
        <v>626</v>
      </c>
      <c r="M983" s="5" t="str">
        <f t="shared" ca="1" si="30"/>
        <v>II</v>
      </c>
      <c r="N983" s="5">
        <f ca="1">LOOKUP(99^99,--(0&amp;MID(C983,MIN(FIND({0,1,2,3,4,5,6,7,8,9},C983&amp;1234567890)),ROW(INDIRECT("1:"&amp;LEN(C983)+1)))))</f>
        <v>8.9</v>
      </c>
      <c r="O983" s="5">
        <f t="shared" ca="1" si="31"/>
        <v>0</v>
      </c>
      <c r="P983" s="5">
        <f ca="1">LOOKUP(99^99,--(0&amp;MID(G983,MIN(FIND({0,1,2,3,4,5,6,7,8,9},G983&amp;1234567890)),ROW(INDIRECT("1:"&amp;LEN(G983)+1)))))</f>
        <v>0</v>
      </c>
    </row>
    <row r="984" spans="1:16" x14ac:dyDescent="0.2">
      <c r="A984" s="148" t="s">
        <v>332</v>
      </c>
      <c r="B984" s="5">
        <v>70</v>
      </c>
      <c r="C984" s="5">
        <v>5.7</v>
      </c>
      <c r="D984" s="5">
        <v>6</v>
      </c>
      <c r="E984" s="5" t="s">
        <v>607</v>
      </c>
      <c r="F984" s="5" t="s">
        <v>563</v>
      </c>
      <c r="G984" s="5" t="s">
        <v>419</v>
      </c>
      <c r="H984" s="5" t="s">
        <v>420</v>
      </c>
      <c r="I984" s="148" t="s">
        <v>218</v>
      </c>
      <c r="J984" s="5" t="s">
        <v>421</v>
      </c>
      <c r="K984" s="5" t="s">
        <v>526</v>
      </c>
      <c r="M984" s="5" t="str">
        <f t="shared" ca="1" si="30"/>
        <v>I</v>
      </c>
      <c r="N984" s="5">
        <f ca="1">LOOKUP(99^99,--(0&amp;MID(C984,MIN(FIND({0,1,2,3,4,5,6,7,8,9},C984&amp;1234567890)),ROW(INDIRECT("1:"&amp;LEN(C984)+1)))))</f>
        <v>5.7</v>
      </c>
      <c r="O984" s="5" t="str">
        <f t="shared" ca="1" si="31"/>
        <v>no data</v>
      </c>
      <c r="P984" s="5">
        <f ca="1">LOOKUP(99^99,--(0&amp;MID(G984,MIN(FIND({0,1,2,3,4,5,6,7,8,9},G984&amp;1234567890)),ROW(INDIRECT("1:"&amp;LEN(G984)+1)))))</f>
        <v>0</v>
      </c>
    </row>
    <row r="985" spans="1:16" x14ac:dyDescent="0.2">
      <c r="A985" s="148" t="s">
        <v>181</v>
      </c>
      <c r="B985" s="5">
        <v>70</v>
      </c>
      <c r="C985" s="5">
        <v>10</v>
      </c>
      <c r="D985" s="5">
        <v>7</v>
      </c>
      <c r="E985" s="5" t="s">
        <v>523</v>
      </c>
      <c r="F985" s="5" t="s">
        <v>1291</v>
      </c>
      <c r="G985" s="5" t="s">
        <v>527</v>
      </c>
      <c r="H985" s="5" t="s">
        <v>422</v>
      </c>
      <c r="I985" s="148" t="s">
        <v>247</v>
      </c>
      <c r="J985" s="5" t="s">
        <v>423</v>
      </c>
      <c r="K985" s="5" t="s">
        <v>526</v>
      </c>
      <c r="M985" s="5" t="str">
        <f t="shared" ca="1" si="30"/>
        <v>II</v>
      </c>
      <c r="N985" s="5">
        <f ca="1">LOOKUP(99^99,--(0&amp;MID(C985,MIN(FIND({0,1,2,3,4,5,6,7,8,9},C985&amp;1234567890)),ROW(INDIRECT("1:"&amp;LEN(C985)+1)))))</f>
        <v>10</v>
      </c>
      <c r="O985" s="5" t="str">
        <f t="shared" ca="1" si="31"/>
        <v>no data</v>
      </c>
      <c r="P985" s="5">
        <f ca="1">LOOKUP(99^99,--(0&amp;MID(G985,MIN(FIND({0,1,2,3,4,5,6,7,8,9},G985&amp;1234567890)),ROW(INDIRECT("1:"&amp;LEN(G985)+1)))))</f>
        <v>0</v>
      </c>
    </row>
    <row r="986" spans="1:16" x14ac:dyDescent="0.2">
      <c r="A986" s="148" t="s">
        <v>224</v>
      </c>
      <c r="B986" s="5">
        <v>70</v>
      </c>
      <c r="C986" s="5">
        <v>3.4</v>
      </c>
      <c r="D986" s="5">
        <v>6</v>
      </c>
      <c r="E986" s="5" t="s">
        <v>523</v>
      </c>
      <c r="F986" s="5" t="s">
        <v>646</v>
      </c>
      <c r="G986" s="5" t="s">
        <v>522</v>
      </c>
      <c r="H986" s="5" t="s">
        <v>424</v>
      </c>
      <c r="I986" s="148" t="s">
        <v>218</v>
      </c>
      <c r="J986" s="5" t="s">
        <v>425</v>
      </c>
      <c r="K986" s="5" t="s">
        <v>1356</v>
      </c>
      <c r="M986" s="5" t="str">
        <f t="shared" ca="1" si="30"/>
        <v>I</v>
      </c>
      <c r="N986" s="5">
        <f ca="1">LOOKUP(99^99,--(0&amp;MID(C986,MIN(FIND({0,1,2,3,4,5,6,7,8,9},C986&amp;1234567890)),ROW(INDIRECT("1:"&amp;LEN(C986)+1)))))</f>
        <v>3.4</v>
      </c>
      <c r="O986" s="5" t="str">
        <f t="shared" si="31"/>
        <v>No data</v>
      </c>
      <c r="P986" s="5">
        <f ca="1">LOOKUP(99^99,--(0&amp;MID(G986,MIN(FIND({0,1,2,3,4,5,6,7,8,9},G986&amp;1234567890)),ROW(INDIRECT("1:"&amp;LEN(G986)+1)))))</f>
        <v>0</v>
      </c>
    </row>
    <row r="987" spans="1:16" x14ac:dyDescent="0.2">
      <c r="A987" s="148" t="s">
        <v>236</v>
      </c>
      <c r="B987" s="5">
        <v>70</v>
      </c>
      <c r="C987" s="5">
        <v>114</v>
      </c>
      <c r="D987" s="5">
        <v>7</v>
      </c>
      <c r="E987" s="5" t="s">
        <v>686</v>
      </c>
      <c r="F987" s="5" t="s">
        <v>719</v>
      </c>
      <c r="G987" s="5">
        <v>0.2</v>
      </c>
      <c r="H987" s="5" t="s">
        <v>561</v>
      </c>
      <c r="I987" s="148" t="s">
        <v>247</v>
      </c>
      <c r="J987" s="5" t="s">
        <v>426</v>
      </c>
      <c r="K987" s="5" t="s">
        <v>626</v>
      </c>
      <c r="M987" s="5" t="str">
        <f t="shared" si="30"/>
        <v>II</v>
      </c>
      <c r="N987" s="5">
        <f ca="1">LOOKUP(99^99,--(0&amp;MID(C987,MIN(FIND({0,1,2,3,4,5,6,7,8,9},C987&amp;1234567890)),ROW(INDIRECT("1:"&amp;LEN(C987)+1)))))</f>
        <v>114</v>
      </c>
      <c r="O987" s="5">
        <f t="shared" ca="1" si="31"/>
        <v>0.2</v>
      </c>
      <c r="P987" s="5">
        <f ca="1">LOOKUP(99^99,--(0&amp;MID(G987,MIN(FIND({0,1,2,3,4,5,6,7,8,9},G987&amp;1234567890)),ROW(INDIRECT("1:"&amp;LEN(G987)+1)))))</f>
        <v>0.2</v>
      </c>
    </row>
    <row r="988" spans="1:16" x14ac:dyDescent="0.2">
      <c r="A988" s="148" t="s">
        <v>271</v>
      </c>
      <c r="B988" s="5">
        <v>71</v>
      </c>
      <c r="C988" s="5">
        <v>4</v>
      </c>
      <c r="D988" s="5">
        <v>7</v>
      </c>
      <c r="E988" s="5" t="s">
        <v>523</v>
      </c>
      <c r="F988" s="5" t="s">
        <v>603</v>
      </c>
      <c r="G988" s="5">
        <v>0.48</v>
      </c>
      <c r="H988" s="5" t="s">
        <v>582</v>
      </c>
      <c r="I988" s="148" t="s">
        <v>173</v>
      </c>
      <c r="J988" s="5" t="s">
        <v>427</v>
      </c>
      <c r="K988" s="5" t="s">
        <v>566</v>
      </c>
      <c r="M988" s="5" t="str">
        <f t="shared" ca="1" si="30"/>
        <v>II</v>
      </c>
      <c r="N988" s="5">
        <f ca="1">LOOKUP(99^99,--(0&amp;MID(C988,MIN(FIND({0,1,2,3,4,5,6,7,8,9},C988&amp;1234567890)),ROW(INDIRECT("1:"&amp;LEN(C988)+1)))))</f>
        <v>4</v>
      </c>
      <c r="O988" s="5">
        <f t="shared" ca="1" si="31"/>
        <v>0.48</v>
      </c>
      <c r="P988" s="5">
        <f ca="1">LOOKUP(99^99,--(0&amp;MID(G988,MIN(FIND({0,1,2,3,4,5,6,7,8,9},G988&amp;1234567890)),ROW(INDIRECT("1:"&amp;LEN(G988)+1)))))</f>
        <v>0.48</v>
      </c>
    </row>
    <row r="989" spans="1:16" x14ac:dyDescent="0.2">
      <c r="A989" s="148" t="s">
        <v>216</v>
      </c>
      <c r="B989" s="5">
        <v>71</v>
      </c>
      <c r="C989" s="5">
        <v>5.76</v>
      </c>
      <c r="D989" s="5">
        <v>7</v>
      </c>
      <c r="E989" s="5" t="s">
        <v>523</v>
      </c>
      <c r="F989" s="5" t="s">
        <v>790</v>
      </c>
      <c r="G989" s="5">
        <v>0.02</v>
      </c>
      <c r="H989" s="5" t="s">
        <v>582</v>
      </c>
      <c r="I989" s="148" t="s">
        <v>224</v>
      </c>
      <c r="J989" s="5" t="s">
        <v>428</v>
      </c>
      <c r="K989" s="5" t="s">
        <v>925</v>
      </c>
      <c r="M989" s="5" t="str">
        <f t="shared" ca="1" si="30"/>
        <v>II</v>
      </c>
      <c r="N989" s="5">
        <f ca="1">LOOKUP(99^99,--(0&amp;MID(C989,MIN(FIND({0,1,2,3,4,5,6,7,8,9},C989&amp;1234567890)),ROW(INDIRECT("1:"&amp;LEN(C989)+1)))))</f>
        <v>5.76</v>
      </c>
      <c r="O989" s="5">
        <f t="shared" ca="1" si="31"/>
        <v>0.02</v>
      </c>
      <c r="P989" s="5">
        <f ca="1">LOOKUP(99^99,--(0&amp;MID(G989,MIN(FIND({0,1,2,3,4,5,6,7,8,9},G989&amp;1234567890)),ROW(INDIRECT("1:"&amp;LEN(G989)+1)))))</f>
        <v>0.02</v>
      </c>
    </row>
    <row r="990" spans="1:16" x14ac:dyDescent="0.2">
      <c r="A990" s="148" t="s">
        <v>280</v>
      </c>
      <c r="B990" s="5">
        <v>71</v>
      </c>
      <c r="C990" s="5">
        <v>10.4</v>
      </c>
      <c r="D990" s="5">
        <v>7</v>
      </c>
      <c r="E990" s="5" t="s">
        <v>523</v>
      </c>
      <c r="F990" s="5" t="s">
        <v>603</v>
      </c>
      <c r="G990" s="5">
        <v>0.75</v>
      </c>
      <c r="H990" s="5" t="s">
        <v>582</v>
      </c>
      <c r="I990" s="148" t="s">
        <v>248</v>
      </c>
      <c r="J990" s="5" t="s">
        <v>429</v>
      </c>
      <c r="K990" s="5" t="s">
        <v>714</v>
      </c>
      <c r="M990" s="5" t="str">
        <f t="shared" ca="1" si="30"/>
        <v>II</v>
      </c>
      <c r="N990" s="5">
        <f ca="1">LOOKUP(99^99,--(0&amp;MID(C990,MIN(FIND({0,1,2,3,4,5,6,7,8,9},C990&amp;1234567890)),ROW(INDIRECT("1:"&amp;LEN(C990)+1)))))</f>
        <v>10.4</v>
      </c>
      <c r="O990" s="5">
        <f t="shared" ca="1" si="31"/>
        <v>0.75</v>
      </c>
      <c r="P990" s="5">
        <f ca="1">LOOKUP(99^99,--(0&amp;MID(G990,MIN(FIND({0,1,2,3,4,5,6,7,8,9},G990&amp;1234567890)),ROW(INDIRECT("1:"&amp;LEN(G990)+1)))))</f>
        <v>0.75</v>
      </c>
    </row>
    <row r="991" spans="1:16" x14ac:dyDescent="0.2">
      <c r="A991" s="148" t="s">
        <v>182</v>
      </c>
      <c r="B991" s="5">
        <v>71</v>
      </c>
      <c r="C991" s="5">
        <v>6.2</v>
      </c>
      <c r="D991" s="5">
        <v>7</v>
      </c>
      <c r="E991" s="5" t="s">
        <v>607</v>
      </c>
      <c r="F991" s="5" t="s">
        <v>430</v>
      </c>
      <c r="G991" s="5">
        <v>0.3</v>
      </c>
      <c r="H991" s="5" t="s">
        <v>431</v>
      </c>
      <c r="I991" s="148" t="s">
        <v>262</v>
      </c>
      <c r="J991" s="5" t="s">
        <v>432</v>
      </c>
      <c r="K991" s="5" t="s">
        <v>556</v>
      </c>
      <c r="M991" s="5" t="str">
        <f t="shared" ca="1" si="30"/>
        <v>II</v>
      </c>
      <c r="N991" s="5">
        <f ca="1">LOOKUP(99^99,--(0&amp;MID(C991,MIN(FIND({0,1,2,3,4,5,6,7,8,9},C991&amp;1234567890)),ROW(INDIRECT("1:"&amp;LEN(C991)+1)))))</f>
        <v>6.2</v>
      </c>
      <c r="O991" s="5">
        <f t="shared" ca="1" si="31"/>
        <v>0.3</v>
      </c>
      <c r="P991" s="5">
        <f ca="1">LOOKUP(99^99,--(0&amp;MID(G991,MIN(FIND({0,1,2,3,4,5,6,7,8,9},G991&amp;1234567890)),ROW(INDIRECT("1:"&amp;LEN(G991)+1)))))</f>
        <v>0.3</v>
      </c>
    </row>
    <row r="992" spans="1:16" x14ac:dyDescent="0.2">
      <c r="A992" s="148" t="s">
        <v>207</v>
      </c>
      <c r="B992" s="5">
        <v>71</v>
      </c>
      <c r="C992" s="5">
        <v>5.9</v>
      </c>
      <c r="D992" s="5">
        <v>6</v>
      </c>
      <c r="E992" s="5" t="s">
        <v>523</v>
      </c>
      <c r="F992" s="5" t="s">
        <v>646</v>
      </c>
      <c r="G992" s="5" t="s">
        <v>522</v>
      </c>
      <c r="H992" s="5" t="s">
        <v>540</v>
      </c>
      <c r="I992" s="148" t="s">
        <v>224</v>
      </c>
      <c r="J992" s="5" t="s">
        <v>433</v>
      </c>
      <c r="K992" s="5" t="s">
        <v>612</v>
      </c>
      <c r="M992" s="5" t="str">
        <f t="shared" ca="1" si="30"/>
        <v>I</v>
      </c>
      <c r="N992" s="5">
        <f ca="1">LOOKUP(99^99,--(0&amp;MID(C992,MIN(FIND({0,1,2,3,4,5,6,7,8,9},C992&amp;1234567890)),ROW(INDIRECT("1:"&amp;LEN(C992)+1)))))</f>
        <v>5.9</v>
      </c>
      <c r="O992" s="5" t="str">
        <f t="shared" si="31"/>
        <v>No data</v>
      </c>
      <c r="P992" s="5">
        <f ca="1">LOOKUP(99^99,--(0&amp;MID(G992,MIN(FIND({0,1,2,3,4,5,6,7,8,9},G992&amp;1234567890)),ROW(INDIRECT("1:"&amp;LEN(G992)+1)))))</f>
        <v>0</v>
      </c>
    </row>
    <row r="993" spans="1:16" x14ac:dyDescent="0.2">
      <c r="A993" s="148" t="s">
        <v>244</v>
      </c>
      <c r="B993" s="5">
        <v>71</v>
      </c>
      <c r="C993" s="5">
        <v>4.0999999999999996</v>
      </c>
      <c r="D993" s="5">
        <v>7</v>
      </c>
      <c r="E993" s="5" t="s">
        <v>523</v>
      </c>
      <c r="F993" s="5" t="s">
        <v>603</v>
      </c>
      <c r="G993" s="5">
        <v>0.8</v>
      </c>
      <c r="H993" s="5" t="s">
        <v>434</v>
      </c>
      <c r="I993" s="148" t="s">
        <v>224</v>
      </c>
      <c r="J993" s="5" t="s">
        <v>435</v>
      </c>
      <c r="K993" s="5" t="s">
        <v>634</v>
      </c>
      <c r="M993" s="5" t="str">
        <f t="shared" ca="1" si="30"/>
        <v>II</v>
      </c>
      <c r="N993" s="5">
        <f ca="1">LOOKUP(99^99,--(0&amp;MID(C993,MIN(FIND({0,1,2,3,4,5,6,7,8,9},C993&amp;1234567890)),ROW(INDIRECT("1:"&amp;LEN(C993)+1)))))</f>
        <v>4.0999999999999996</v>
      </c>
      <c r="O993" s="5">
        <f t="shared" ca="1" si="31"/>
        <v>0.8</v>
      </c>
      <c r="P993" s="5">
        <f ca="1">LOOKUP(99^99,--(0&amp;MID(G993,MIN(FIND({0,1,2,3,4,5,6,7,8,9},G993&amp;1234567890)),ROW(INDIRECT("1:"&amp;LEN(G993)+1)))))</f>
        <v>0.8</v>
      </c>
    </row>
    <row r="994" spans="1:16" x14ac:dyDescent="0.2">
      <c r="A994" s="148" t="s">
        <v>173</v>
      </c>
      <c r="B994" s="5">
        <v>71</v>
      </c>
      <c r="C994" s="5">
        <v>12</v>
      </c>
      <c r="D994" s="5">
        <v>6</v>
      </c>
      <c r="E994" s="5" t="s">
        <v>523</v>
      </c>
      <c r="F994" s="5" t="s">
        <v>539</v>
      </c>
      <c r="G994" s="5" t="s">
        <v>522</v>
      </c>
      <c r="H994" s="5" t="s">
        <v>436</v>
      </c>
      <c r="I994" s="148" t="s">
        <v>248</v>
      </c>
      <c r="J994" s="5" t="s">
        <v>437</v>
      </c>
      <c r="K994" s="5" t="s">
        <v>526</v>
      </c>
      <c r="M994" s="5" t="str">
        <f t="shared" ca="1" si="30"/>
        <v>II</v>
      </c>
      <c r="N994" s="5">
        <f ca="1">LOOKUP(99^99,--(0&amp;MID(C994,MIN(FIND({0,1,2,3,4,5,6,7,8,9},C994&amp;1234567890)),ROW(INDIRECT("1:"&amp;LEN(C994)+1)))))</f>
        <v>12</v>
      </c>
      <c r="O994" s="5" t="str">
        <f t="shared" si="31"/>
        <v>No data</v>
      </c>
      <c r="P994" s="5">
        <f ca="1">LOOKUP(99^99,--(0&amp;MID(G994,MIN(FIND({0,1,2,3,4,5,6,7,8,9},G994&amp;1234567890)),ROW(INDIRECT("1:"&amp;LEN(G994)+1)))))</f>
        <v>0</v>
      </c>
    </row>
    <row r="995" spans="1:16" x14ac:dyDescent="0.2">
      <c r="A995" s="148" t="s">
        <v>194</v>
      </c>
      <c r="B995" s="5">
        <v>71</v>
      </c>
      <c r="C995" s="5">
        <v>4.5999999999999996</v>
      </c>
      <c r="D995" s="5">
        <v>6</v>
      </c>
      <c r="E995" s="5" t="s">
        <v>1213</v>
      </c>
      <c r="F995" s="5" t="s">
        <v>603</v>
      </c>
      <c r="G995" s="5">
        <v>0.4</v>
      </c>
      <c r="H995" s="5" t="s">
        <v>582</v>
      </c>
      <c r="I995" s="148" t="s">
        <v>247</v>
      </c>
      <c r="J995" s="5" t="s">
        <v>438</v>
      </c>
      <c r="K995" s="5" t="s">
        <v>610</v>
      </c>
      <c r="M995" s="5" t="str">
        <f t="shared" ca="1" si="30"/>
        <v>I</v>
      </c>
      <c r="N995" s="5">
        <f ca="1">LOOKUP(99^99,--(0&amp;MID(C995,MIN(FIND({0,1,2,3,4,5,6,7,8,9},C995&amp;1234567890)),ROW(INDIRECT("1:"&amp;LEN(C995)+1)))))</f>
        <v>4.5999999999999996</v>
      </c>
      <c r="O995" s="5">
        <f t="shared" ca="1" si="31"/>
        <v>0.4</v>
      </c>
      <c r="P995" s="5">
        <f ca="1">LOOKUP(99^99,--(0&amp;MID(G995,MIN(FIND({0,1,2,3,4,5,6,7,8,9},G995&amp;1234567890)),ROW(INDIRECT("1:"&amp;LEN(G995)+1)))))</f>
        <v>0.4</v>
      </c>
    </row>
    <row r="996" spans="1:16" x14ac:dyDescent="0.2">
      <c r="A996" s="148" t="s">
        <v>211</v>
      </c>
      <c r="B996" s="5">
        <v>71</v>
      </c>
      <c r="C996" s="5">
        <v>4.7</v>
      </c>
      <c r="D996" s="5">
        <v>6</v>
      </c>
      <c r="E996" s="5" t="s">
        <v>686</v>
      </c>
      <c r="F996" s="5" t="s">
        <v>1410</v>
      </c>
      <c r="G996" s="5" t="s">
        <v>522</v>
      </c>
      <c r="H996" s="5" t="s">
        <v>540</v>
      </c>
      <c r="I996" s="148" t="s">
        <v>181</v>
      </c>
      <c r="J996" s="5" t="s">
        <v>439</v>
      </c>
      <c r="K996" s="5" t="s">
        <v>602</v>
      </c>
      <c r="M996" s="5" t="str">
        <f t="shared" si="30"/>
        <v>II</v>
      </c>
      <c r="N996" s="5">
        <f ca="1">LOOKUP(99^99,--(0&amp;MID(C996,MIN(FIND({0,1,2,3,4,5,6,7,8,9},C996&amp;1234567890)),ROW(INDIRECT("1:"&amp;LEN(C996)+1)))))</f>
        <v>4.7</v>
      </c>
      <c r="O996" s="5" t="str">
        <f t="shared" si="31"/>
        <v>No data</v>
      </c>
      <c r="P996" s="5">
        <f ca="1">LOOKUP(99^99,--(0&amp;MID(G996,MIN(FIND({0,1,2,3,4,5,6,7,8,9},G996&amp;1234567890)),ROW(INDIRECT("1:"&amp;LEN(G996)+1)))))</f>
        <v>0</v>
      </c>
    </row>
    <row r="997" spans="1:16" x14ac:dyDescent="0.2">
      <c r="A997" s="148" t="s">
        <v>216</v>
      </c>
      <c r="B997" s="5">
        <v>71</v>
      </c>
      <c r="C997" s="5">
        <v>5.97</v>
      </c>
      <c r="D997" s="5">
        <v>10</v>
      </c>
      <c r="E997" s="5" t="s">
        <v>523</v>
      </c>
      <c r="F997" s="5" t="s">
        <v>533</v>
      </c>
      <c r="G997" s="5" t="s">
        <v>546</v>
      </c>
      <c r="H997" s="5" t="s">
        <v>666</v>
      </c>
      <c r="I997" s="148" t="s">
        <v>248</v>
      </c>
      <c r="J997" s="5" t="s">
        <v>440</v>
      </c>
      <c r="K997" s="5" t="s">
        <v>566</v>
      </c>
      <c r="M997" s="5" t="str">
        <f t="shared" ca="1" si="30"/>
        <v>II</v>
      </c>
      <c r="N997" s="5">
        <f ca="1">LOOKUP(99^99,--(0&amp;MID(C997,MIN(FIND({0,1,2,3,4,5,6,7,8,9},C997&amp;1234567890)),ROW(INDIRECT("1:"&amp;LEN(C997)+1)))))</f>
        <v>5.97</v>
      </c>
      <c r="O997" s="5">
        <f t="shared" ca="1" si="31"/>
        <v>0</v>
      </c>
      <c r="P997" s="5">
        <f ca="1">LOOKUP(99^99,--(0&amp;MID(G997,MIN(FIND({0,1,2,3,4,5,6,7,8,9},G997&amp;1234567890)),ROW(INDIRECT("1:"&amp;LEN(G997)+1)))))</f>
        <v>0</v>
      </c>
    </row>
    <row r="998" spans="1:16" x14ac:dyDescent="0.2">
      <c r="A998" s="148" t="s">
        <v>215</v>
      </c>
      <c r="B998" s="5">
        <v>71</v>
      </c>
      <c r="C998" s="5">
        <v>10.199999999999999</v>
      </c>
      <c r="D998" s="5">
        <v>7</v>
      </c>
      <c r="E998" s="5" t="s">
        <v>523</v>
      </c>
      <c r="F998" s="5" t="s">
        <v>539</v>
      </c>
      <c r="G998" s="5" t="s">
        <v>522</v>
      </c>
      <c r="H998" s="5" t="s">
        <v>1142</v>
      </c>
      <c r="I998" s="148" t="s">
        <v>178</v>
      </c>
      <c r="J998" s="5" t="s">
        <v>441</v>
      </c>
      <c r="K998" s="5" t="s">
        <v>542</v>
      </c>
      <c r="M998" s="5" t="str">
        <f t="shared" ca="1" si="30"/>
        <v>II</v>
      </c>
      <c r="N998" s="5">
        <f ca="1">LOOKUP(99^99,--(0&amp;MID(C998,MIN(FIND({0,1,2,3,4,5,6,7,8,9},C998&amp;1234567890)),ROW(INDIRECT("1:"&amp;LEN(C998)+1)))))</f>
        <v>10.199999999999999</v>
      </c>
      <c r="O998" s="5" t="str">
        <f t="shared" si="31"/>
        <v>No data</v>
      </c>
      <c r="P998" s="5">
        <f ca="1">LOOKUP(99^99,--(0&amp;MID(G998,MIN(FIND({0,1,2,3,4,5,6,7,8,9},G998&amp;1234567890)),ROW(INDIRECT("1:"&amp;LEN(G998)+1)))))</f>
        <v>0</v>
      </c>
    </row>
    <row r="999" spans="1:16" x14ac:dyDescent="0.2">
      <c r="A999" s="148" t="s">
        <v>265</v>
      </c>
      <c r="B999" s="5">
        <v>72</v>
      </c>
      <c r="C999" s="5">
        <v>13.1</v>
      </c>
      <c r="D999" s="5">
        <v>6</v>
      </c>
      <c r="E999" s="5" t="s">
        <v>523</v>
      </c>
      <c r="F999" s="5" t="s">
        <v>1498</v>
      </c>
      <c r="G999" s="5">
        <v>0.78</v>
      </c>
      <c r="H999" s="5" t="s">
        <v>1266</v>
      </c>
      <c r="I999" s="148" t="s">
        <v>173</v>
      </c>
      <c r="J999" s="5" t="s">
        <v>442</v>
      </c>
      <c r="K999" s="5" t="s">
        <v>443</v>
      </c>
      <c r="M999" s="5" t="str">
        <f t="shared" ca="1" si="30"/>
        <v>II</v>
      </c>
      <c r="N999" s="5">
        <f ca="1">LOOKUP(99^99,--(0&amp;MID(C999,MIN(FIND({0,1,2,3,4,5,6,7,8,9},C999&amp;1234567890)),ROW(INDIRECT("1:"&amp;LEN(C999)+1)))))</f>
        <v>13.1</v>
      </c>
      <c r="O999" s="5">
        <f t="shared" ca="1" si="31"/>
        <v>0.78</v>
      </c>
      <c r="P999" s="5">
        <f ca="1">LOOKUP(99^99,--(0&amp;MID(G999,MIN(FIND({0,1,2,3,4,5,6,7,8,9},G999&amp;1234567890)),ROW(INDIRECT("1:"&amp;LEN(G999)+1)))))</f>
        <v>0.78</v>
      </c>
    </row>
    <row r="1000" spans="1:16" x14ac:dyDescent="0.2">
      <c r="A1000" s="148" t="s">
        <v>207</v>
      </c>
      <c r="B1000" s="5">
        <v>72</v>
      </c>
      <c r="C1000" s="5">
        <v>47</v>
      </c>
      <c r="D1000" s="5">
        <v>9</v>
      </c>
      <c r="E1000" s="5" t="s">
        <v>560</v>
      </c>
      <c r="F1000" s="5" t="s">
        <v>561</v>
      </c>
      <c r="G1000" s="5" t="s">
        <v>1087</v>
      </c>
      <c r="H1000" s="5" t="s">
        <v>444</v>
      </c>
      <c r="I1000" s="148" t="s">
        <v>215</v>
      </c>
      <c r="J1000" s="5" t="s">
        <v>445</v>
      </c>
      <c r="K1000" s="5" t="s">
        <v>549</v>
      </c>
      <c r="M1000" s="5" t="str">
        <f t="shared" si="30"/>
        <v>IV</v>
      </c>
      <c r="N1000" s="5">
        <f ca="1">LOOKUP(99^99,--(0&amp;MID(C1000,MIN(FIND({0,1,2,3,4,5,6,7,8,9},C1000&amp;1234567890)),ROW(INDIRECT("1:"&amp;LEN(C1000)+1)))))</f>
        <v>47</v>
      </c>
      <c r="O1000" s="5" t="str">
        <f t="shared" ca="1" si="31"/>
        <v>no data</v>
      </c>
      <c r="P1000" s="5">
        <f ca="1">LOOKUP(99^99,--(0&amp;MID(G1000,MIN(FIND({0,1,2,3,4,5,6,7,8,9},G1000&amp;1234567890)),ROW(INDIRECT("1:"&amp;LEN(G1000)+1)))))</f>
        <v>0</v>
      </c>
    </row>
    <row r="1001" spans="1:16" x14ac:dyDescent="0.2">
      <c r="A1001" s="148" t="s">
        <v>237</v>
      </c>
      <c r="B1001" s="5">
        <v>72</v>
      </c>
      <c r="C1001" s="5">
        <v>3.09</v>
      </c>
      <c r="D1001" s="5">
        <v>6</v>
      </c>
      <c r="E1001" s="5" t="s">
        <v>607</v>
      </c>
      <c r="F1001" s="5" t="s">
        <v>539</v>
      </c>
      <c r="G1001" s="5" t="s">
        <v>546</v>
      </c>
      <c r="H1001" s="5" t="s">
        <v>567</v>
      </c>
      <c r="I1001" s="148" t="s">
        <v>248</v>
      </c>
      <c r="J1001" s="5" t="s">
        <v>446</v>
      </c>
      <c r="K1001" s="5" t="s">
        <v>542</v>
      </c>
      <c r="M1001" s="5" t="str">
        <f t="shared" ca="1" si="30"/>
        <v>I</v>
      </c>
      <c r="N1001" s="5">
        <f ca="1">LOOKUP(99^99,--(0&amp;MID(C1001,MIN(FIND({0,1,2,3,4,5,6,7,8,9},C1001&amp;1234567890)),ROW(INDIRECT("1:"&amp;LEN(C1001)+1)))))</f>
        <v>3.09</v>
      </c>
      <c r="O1001" s="5">
        <f t="shared" ca="1" si="31"/>
        <v>0</v>
      </c>
      <c r="P1001" s="5">
        <f ca="1">LOOKUP(99^99,--(0&amp;MID(G1001,MIN(FIND({0,1,2,3,4,5,6,7,8,9},G1001&amp;1234567890)),ROW(INDIRECT("1:"&amp;LEN(G1001)+1)))))</f>
        <v>0</v>
      </c>
    </row>
    <row r="1002" spans="1:16" x14ac:dyDescent="0.2">
      <c r="A1002" s="148" t="s">
        <v>265</v>
      </c>
      <c r="B1002" s="5">
        <v>72</v>
      </c>
      <c r="C1002" s="5">
        <v>7.3</v>
      </c>
      <c r="D1002" s="5">
        <v>6</v>
      </c>
      <c r="E1002" s="5" t="s">
        <v>523</v>
      </c>
      <c r="F1002" s="5" t="s">
        <v>539</v>
      </c>
      <c r="G1002" s="5">
        <v>0.1</v>
      </c>
      <c r="H1002" s="5" t="s">
        <v>447</v>
      </c>
      <c r="I1002" s="148" t="s">
        <v>178</v>
      </c>
      <c r="J1002" s="5" t="s">
        <v>448</v>
      </c>
      <c r="K1002" s="5" t="s">
        <v>610</v>
      </c>
      <c r="M1002" s="5" t="str">
        <f t="shared" ca="1" si="30"/>
        <v>I</v>
      </c>
      <c r="N1002" s="5">
        <f ca="1">LOOKUP(99^99,--(0&amp;MID(C1002,MIN(FIND({0,1,2,3,4,5,6,7,8,9},C1002&amp;1234567890)),ROW(INDIRECT("1:"&amp;LEN(C1002)+1)))))</f>
        <v>7.3</v>
      </c>
      <c r="O1002" s="5">
        <f t="shared" ca="1" si="31"/>
        <v>0.1</v>
      </c>
      <c r="P1002" s="5">
        <f ca="1">LOOKUP(99^99,--(0&amp;MID(G1002,MIN(FIND({0,1,2,3,4,5,6,7,8,9},G1002&amp;1234567890)),ROW(INDIRECT("1:"&amp;LEN(G1002)+1)))))</f>
        <v>0.1</v>
      </c>
    </row>
    <row r="1003" spans="1:16" x14ac:dyDescent="0.2">
      <c r="A1003" s="148" t="s">
        <v>293</v>
      </c>
      <c r="B1003" s="5">
        <v>72</v>
      </c>
      <c r="C1003" s="5">
        <v>5.6</v>
      </c>
      <c r="D1003" s="5">
        <v>6</v>
      </c>
      <c r="E1003" s="5" t="s">
        <v>523</v>
      </c>
      <c r="F1003" s="5" t="s">
        <v>449</v>
      </c>
      <c r="G1003" s="5">
        <v>0.11</v>
      </c>
      <c r="H1003" s="5" t="s">
        <v>791</v>
      </c>
      <c r="I1003" s="148" t="s">
        <v>247</v>
      </c>
      <c r="J1003" s="5" t="s">
        <v>450</v>
      </c>
      <c r="K1003" s="5" t="s">
        <v>1522</v>
      </c>
      <c r="M1003" s="5" t="str">
        <f t="shared" ca="1" si="30"/>
        <v>I</v>
      </c>
      <c r="N1003" s="5">
        <f ca="1">LOOKUP(99^99,--(0&amp;MID(C1003,MIN(FIND({0,1,2,3,4,5,6,7,8,9},C1003&amp;1234567890)),ROW(INDIRECT("1:"&amp;LEN(C1003)+1)))))</f>
        <v>5.6</v>
      </c>
      <c r="O1003" s="5">
        <f t="shared" ca="1" si="31"/>
        <v>0.11</v>
      </c>
      <c r="P1003" s="5">
        <f ca="1">LOOKUP(99^99,--(0&amp;MID(G1003,MIN(FIND({0,1,2,3,4,5,6,7,8,9},G1003&amp;1234567890)),ROW(INDIRECT("1:"&amp;LEN(G1003)+1)))))</f>
        <v>0.11</v>
      </c>
    </row>
    <row r="1004" spans="1:16" x14ac:dyDescent="0.2">
      <c r="A1004" s="148" t="s">
        <v>293</v>
      </c>
      <c r="B1004" s="5">
        <v>72</v>
      </c>
      <c r="C1004" s="5">
        <v>5.6</v>
      </c>
      <c r="D1004" s="5">
        <v>6</v>
      </c>
      <c r="E1004" s="5" t="s">
        <v>523</v>
      </c>
      <c r="F1004" s="5" t="s">
        <v>451</v>
      </c>
      <c r="G1004" s="5" t="s">
        <v>522</v>
      </c>
      <c r="H1004" s="5" t="s">
        <v>522</v>
      </c>
      <c r="I1004" s="148" t="s">
        <v>215</v>
      </c>
      <c r="J1004" s="5" t="s">
        <v>450</v>
      </c>
      <c r="K1004" s="5" t="s">
        <v>665</v>
      </c>
      <c r="M1004" s="5" t="str">
        <f t="shared" ca="1" si="30"/>
        <v>I</v>
      </c>
      <c r="N1004" s="5">
        <f ca="1">LOOKUP(99^99,--(0&amp;MID(C1004,MIN(FIND({0,1,2,3,4,5,6,7,8,9},C1004&amp;1234567890)),ROW(INDIRECT("1:"&amp;LEN(C1004)+1)))))</f>
        <v>5.6</v>
      </c>
      <c r="O1004" s="5" t="str">
        <f t="shared" si="31"/>
        <v>No data</v>
      </c>
      <c r="P1004" s="5">
        <f ca="1">LOOKUP(99^99,--(0&amp;MID(G1004,MIN(FIND({0,1,2,3,4,5,6,7,8,9},G1004&amp;1234567890)),ROW(INDIRECT("1:"&amp;LEN(G1004)+1)))))</f>
        <v>0</v>
      </c>
    </row>
    <row r="1005" spans="1:16" x14ac:dyDescent="0.2">
      <c r="A1005" s="148" t="s">
        <v>181</v>
      </c>
      <c r="B1005" s="5">
        <v>72</v>
      </c>
      <c r="C1005" s="5">
        <v>13</v>
      </c>
      <c r="D1005" s="5">
        <v>9</v>
      </c>
      <c r="E1005" s="5" t="s">
        <v>523</v>
      </c>
      <c r="F1005" s="5" t="s">
        <v>603</v>
      </c>
      <c r="G1005" s="5" t="s">
        <v>522</v>
      </c>
      <c r="H1005" s="5" t="s">
        <v>540</v>
      </c>
      <c r="I1005" s="148" t="s">
        <v>287</v>
      </c>
      <c r="J1005" s="5" t="s">
        <v>452</v>
      </c>
      <c r="K1005" s="5" t="s">
        <v>634</v>
      </c>
      <c r="M1005" s="5" t="str">
        <f t="shared" ca="1" si="30"/>
        <v>II</v>
      </c>
      <c r="N1005" s="5">
        <f ca="1">LOOKUP(99^99,--(0&amp;MID(C1005,MIN(FIND({0,1,2,3,4,5,6,7,8,9},C1005&amp;1234567890)),ROW(INDIRECT("1:"&amp;LEN(C1005)+1)))))</f>
        <v>13</v>
      </c>
      <c r="O1005" s="5" t="str">
        <f t="shared" si="31"/>
        <v>No data</v>
      </c>
      <c r="P1005" s="5">
        <f ca="1">LOOKUP(99^99,--(0&amp;MID(G1005,MIN(FIND({0,1,2,3,4,5,6,7,8,9},G1005&amp;1234567890)),ROW(INDIRECT("1:"&amp;LEN(G1005)+1)))))</f>
        <v>0</v>
      </c>
    </row>
    <row r="1006" spans="1:16" x14ac:dyDescent="0.2">
      <c r="A1006" s="148" t="s">
        <v>254</v>
      </c>
      <c r="B1006" s="5">
        <v>72</v>
      </c>
      <c r="C1006" s="5">
        <v>7.1</v>
      </c>
      <c r="D1006" s="5">
        <v>6</v>
      </c>
      <c r="E1006" s="5" t="s">
        <v>523</v>
      </c>
      <c r="F1006" s="5" t="s">
        <v>533</v>
      </c>
      <c r="G1006" s="5" t="s">
        <v>522</v>
      </c>
      <c r="H1006" s="5" t="s">
        <v>540</v>
      </c>
      <c r="I1006" s="148" t="s">
        <v>212</v>
      </c>
      <c r="J1006" s="5" t="s">
        <v>453</v>
      </c>
      <c r="K1006" s="5" t="s">
        <v>578</v>
      </c>
      <c r="M1006" s="5" t="str">
        <f t="shared" ca="1" si="30"/>
        <v>I</v>
      </c>
      <c r="N1006" s="5">
        <f ca="1">LOOKUP(99^99,--(0&amp;MID(C1006,MIN(FIND({0,1,2,3,4,5,6,7,8,9},C1006&amp;1234567890)),ROW(INDIRECT("1:"&amp;LEN(C1006)+1)))))</f>
        <v>7.1</v>
      </c>
      <c r="O1006" s="5" t="str">
        <f t="shared" si="31"/>
        <v>No data</v>
      </c>
      <c r="P1006" s="5">
        <f ca="1">LOOKUP(99^99,--(0&amp;MID(G1006,MIN(FIND({0,1,2,3,4,5,6,7,8,9},G1006&amp;1234567890)),ROW(INDIRECT("1:"&amp;LEN(G1006)+1)))))</f>
        <v>0</v>
      </c>
    </row>
    <row r="1007" spans="1:16" x14ac:dyDescent="0.2">
      <c r="A1007" s="148" t="s">
        <v>236</v>
      </c>
      <c r="B1007" s="5">
        <v>72</v>
      </c>
      <c r="C1007" s="5">
        <v>4.5999999999999996</v>
      </c>
      <c r="D1007" s="5">
        <v>8</v>
      </c>
      <c r="E1007" s="5" t="s">
        <v>523</v>
      </c>
      <c r="F1007" s="5" t="s">
        <v>539</v>
      </c>
      <c r="G1007" s="5" t="s">
        <v>638</v>
      </c>
      <c r="H1007" s="5" t="s">
        <v>1667</v>
      </c>
      <c r="I1007" s="148" t="s">
        <v>262</v>
      </c>
      <c r="J1007" s="5" t="s">
        <v>454</v>
      </c>
      <c r="K1007" s="5" t="s">
        <v>718</v>
      </c>
      <c r="M1007" s="5" t="str">
        <f t="shared" ca="1" si="30"/>
        <v>II</v>
      </c>
      <c r="N1007" s="5">
        <f ca="1">LOOKUP(99^99,--(0&amp;MID(C1007,MIN(FIND({0,1,2,3,4,5,6,7,8,9},C1007&amp;1234567890)),ROW(INDIRECT("1:"&amp;LEN(C1007)+1)))))</f>
        <v>4.5999999999999996</v>
      </c>
      <c r="O1007" s="5">
        <f t="shared" ca="1" si="31"/>
        <v>0.01</v>
      </c>
      <c r="P1007" s="5">
        <f ca="1">LOOKUP(99^99,--(0&amp;MID(G1007,MIN(FIND({0,1,2,3,4,5,6,7,8,9},G1007&amp;1234567890)),ROW(INDIRECT("1:"&amp;LEN(G1007)+1)))))</f>
        <v>0.01</v>
      </c>
    </row>
    <row r="1008" spans="1:16" x14ac:dyDescent="0.2">
      <c r="A1008" s="148" t="s">
        <v>333</v>
      </c>
      <c r="B1008" s="5">
        <v>72</v>
      </c>
      <c r="C1008" s="5">
        <v>27.4</v>
      </c>
      <c r="D1008" s="5">
        <v>7</v>
      </c>
      <c r="E1008" s="5" t="s">
        <v>977</v>
      </c>
      <c r="F1008" s="5" t="s">
        <v>719</v>
      </c>
      <c r="G1008" s="5">
        <v>11</v>
      </c>
      <c r="H1008" s="5" t="s">
        <v>455</v>
      </c>
      <c r="I1008" s="148" t="s">
        <v>218</v>
      </c>
      <c r="J1008" s="5" t="s">
        <v>456</v>
      </c>
      <c r="K1008" s="5" t="s">
        <v>584</v>
      </c>
      <c r="M1008" s="5" t="str">
        <f t="shared" si="30"/>
        <v>III</v>
      </c>
      <c r="N1008" s="5">
        <f ca="1">LOOKUP(99^99,--(0&amp;MID(C1008,MIN(FIND({0,1,2,3,4,5,6,7,8,9},C1008&amp;1234567890)),ROW(INDIRECT("1:"&amp;LEN(C1008)+1)))))</f>
        <v>27.4</v>
      </c>
      <c r="O1008" s="5">
        <f t="shared" ca="1" si="31"/>
        <v>11</v>
      </c>
      <c r="P1008" s="5">
        <f ca="1">LOOKUP(99^99,--(0&amp;MID(G1008,MIN(FIND({0,1,2,3,4,5,6,7,8,9},G1008&amp;1234567890)),ROW(INDIRECT("1:"&amp;LEN(G1008)+1)))))</f>
        <v>11</v>
      </c>
    </row>
    <row r="1009" spans="1:16" x14ac:dyDescent="0.2">
      <c r="A1009" s="148" t="s">
        <v>267</v>
      </c>
      <c r="B1009" s="5">
        <v>72</v>
      </c>
      <c r="C1009" s="5">
        <v>24</v>
      </c>
      <c r="D1009" s="5">
        <v>10</v>
      </c>
      <c r="E1009" s="5" t="s">
        <v>710</v>
      </c>
      <c r="F1009" s="5" t="s">
        <v>561</v>
      </c>
      <c r="G1009" s="5" t="s">
        <v>522</v>
      </c>
      <c r="H1009" s="5" t="s">
        <v>597</v>
      </c>
      <c r="I1009" s="148" t="s">
        <v>262</v>
      </c>
      <c r="J1009" s="5" t="s">
        <v>457</v>
      </c>
      <c r="K1009" s="5" t="s">
        <v>626</v>
      </c>
      <c r="M1009" s="5" t="str">
        <f t="shared" si="30"/>
        <v>III</v>
      </c>
      <c r="N1009" s="5">
        <f ca="1">LOOKUP(99^99,--(0&amp;MID(C1009,MIN(FIND({0,1,2,3,4,5,6,7,8,9},C1009&amp;1234567890)),ROW(INDIRECT("1:"&amp;LEN(C1009)+1)))))</f>
        <v>24</v>
      </c>
      <c r="O1009" s="5">
        <f t="shared" ca="1" si="31"/>
        <v>24</v>
      </c>
      <c r="P1009" s="5">
        <f ca="1">LOOKUP(99^99,--(0&amp;MID(G1009,MIN(FIND({0,1,2,3,4,5,6,7,8,9},G1009&amp;1234567890)),ROW(INDIRECT("1:"&amp;LEN(G1009)+1)))))</f>
        <v>0</v>
      </c>
    </row>
    <row r="1010" spans="1:16" x14ac:dyDescent="0.2">
      <c r="A1010" s="148" t="s">
        <v>334</v>
      </c>
      <c r="B1010" s="5">
        <v>72</v>
      </c>
      <c r="C1010" s="5">
        <v>48</v>
      </c>
      <c r="D1010" s="5">
        <v>7</v>
      </c>
      <c r="E1010" s="5" t="s">
        <v>523</v>
      </c>
      <c r="F1010" s="5" t="s">
        <v>719</v>
      </c>
      <c r="G1010" s="5" t="s">
        <v>522</v>
      </c>
      <c r="H1010" s="5" t="s">
        <v>540</v>
      </c>
      <c r="I1010" s="148" t="s">
        <v>216</v>
      </c>
      <c r="J1010" s="5" t="s">
        <v>458</v>
      </c>
      <c r="K1010" s="5" t="s">
        <v>459</v>
      </c>
      <c r="M1010" s="5" t="str">
        <f t="shared" ca="1" si="30"/>
        <v>II</v>
      </c>
      <c r="N1010" s="5">
        <f ca="1">LOOKUP(99^99,--(0&amp;MID(C1010,MIN(FIND({0,1,2,3,4,5,6,7,8,9},C1010&amp;1234567890)),ROW(INDIRECT("1:"&amp;LEN(C1010)+1)))))</f>
        <v>48</v>
      </c>
      <c r="O1010" s="5" t="str">
        <f t="shared" si="31"/>
        <v>No data</v>
      </c>
      <c r="P1010" s="5">
        <f ca="1">LOOKUP(99^99,--(0&amp;MID(G1010,MIN(FIND({0,1,2,3,4,5,6,7,8,9},G1010&amp;1234567890)),ROW(INDIRECT("1:"&amp;LEN(G1010)+1)))))</f>
        <v>0</v>
      </c>
    </row>
    <row r="1011" spans="1:16" x14ac:dyDescent="0.2">
      <c r="A1011" s="148" t="s">
        <v>287</v>
      </c>
      <c r="B1011" s="5">
        <v>72</v>
      </c>
      <c r="C1011" s="5">
        <v>0.3</v>
      </c>
      <c r="D1011" s="5">
        <v>7</v>
      </c>
      <c r="E1011" s="5" t="s">
        <v>607</v>
      </c>
      <c r="F1011" s="5" t="s">
        <v>1489</v>
      </c>
      <c r="G1011" s="5">
        <v>0.1</v>
      </c>
      <c r="H1011" s="5" t="s">
        <v>460</v>
      </c>
      <c r="I1011" s="148" t="s">
        <v>228</v>
      </c>
      <c r="J1011" s="5" t="s">
        <v>461</v>
      </c>
      <c r="K1011" s="5" t="s">
        <v>566</v>
      </c>
      <c r="M1011" s="5" t="str">
        <f t="shared" ca="1" si="30"/>
        <v>II</v>
      </c>
      <c r="N1011" s="5">
        <f ca="1">LOOKUP(99^99,--(0&amp;MID(C1011,MIN(FIND({0,1,2,3,4,5,6,7,8,9},C1011&amp;1234567890)),ROW(INDIRECT("1:"&amp;LEN(C1011)+1)))))</f>
        <v>0.3</v>
      </c>
      <c r="O1011" s="5">
        <f t="shared" ca="1" si="31"/>
        <v>0.1</v>
      </c>
      <c r="P1011" s="5">
        <f ca="1">LOOKUP(99^99,--(0&amp;MID(G1011,MIN(FIND({0,1,2,3,4,5,6,7,8,9},G1011&amp;1234567890)),ROW(INDIRECT("1:"&amp;LEN(G1011)+1)))))</f>
        <v>0.1</v>
      </c>
    </row>
    <row r="1012" spans="1:16" x14ac:dyDescent="0.2">
      <c r="A1012" s="148" t="s">
        <v>198</v>
      </c>
      <c r="B1012" s="5">
        <v>72</v>
      </c>
      <c r="C1012" s="5">
        <v>7000</v>
      </c>
      <c r="D1012" s="5">
        <v>10</v>
      </c>
      <c r="E1012" s="5" t="s">
        <v>560</v>
      </c>
      <c r="F1012" s="5" t="s">
        <v>561</v>
      </c>
      <c r="G1012" s="5" t="s">
        <v>1548</v>
      </c>
      <c r="H1012" s="5" t="s">
        <v>462</v>
      </c>
      <c r="I1012" s="148" t="s">
        <v>216</v>
      </c>
      <c r="J1012" s="5" t="s">
        <v>463</v>
      </c>
      <c r="K1012" s="5" t="s">
        <v>599</v>
      </c>
      <c r="M1012" s="5" t="str">
        <f t="shared" si="30"/>
        <v>IV</v>
      </c>
      <c r="N1012" s="5">
        <f ca="1">LOOKUP(99^99,--(0&amp;MID(C1012,MIN(FIND({0,1,2,3,4,5,6,7,8,9},C1012&amp;1234567890)),ROW(INDIRECT("1:"&amp;LEN(C1012)+1)))))</f>
        <v>7000</v>
      </c>
      <c r="O1012" s="5" t="str">
        <f t="shared" ca="1" si="31"/>
        <v>no data</v>
      </c>
      <c r="P1012" s="5">
        <f ca="1">LOOKUP(99^99,--(0&amp;MID(G1012,MIN(FIND({0,1,2,3,4,5,6,7,8,9},G1012&amp;1234567890)),ROW(INDIRECT("1:"&amp;LEN(G1012)+1)))))</f>
        <v>0</v>
      </c>
    </row>
    <row r="1013" spans="1:16" x14ac:dyDescent="0.2">
      <c r="A1013" s="148" t="s">
        <v>261</v>
      </c>
      <c r="B1013" s="5">
        <v>72</v>
      </c>
      <c r="C1013" s="5">
        <v>4.1100000000000003</v>
      </c>
      <c r="D1013" s="5">
        <v>6</v>
      </c>
      <c r="E1013" s="5" t="s">
        <v>523</v>
      </c>
      <c r="F1013" s="5" t="s">
        <v>603</v>
      </c>
      <c r="G1013" s="5">
        <v>0.1</v>
      </c>
      <c r="H1013" s="5" t="s">
        <v>582</v>
      </c>
      <c r="I1013" s="148" t="s">
        <v>262</v>
      </c>
      <c r="J1013" s="5" t="s">
        <v>464</v>
      </c>
      <c r="K1013" s="5" t="s">
        <v>610</v>
      </c>
      <c r="M1013" s="5" t="str">
        <f t="shared" ca="1" si="30"/>
        <v>I</v>
      </c>
      <c r="N1013" s="5">
        <f ca="1">LOOKUP(99^99,--(0&amp;MID(C1013,MIN(FIND({0,1,2,3,4,5,6,7,8,9},C1013&amp;1234567890)),ROW(INDIRECT("1:"&amp;LEN(C1013)+1)))))</f>
        <v>4.1100000000000003</v>
      </c>
      <c r="O1013" s="5">
        <f t="shared" ca="1" si="31"/>
        <v>0.1</v>
      </c>
      <c r="P1013" s="5">
        <f ca="1">LOOKUP(99^99,--(0&amp;MID(G1013,MIN(FIND({0,1,2,3,4,5,6,7,8,9},G1013&amp;1234567890)),ROW(INDIRECT("1:"&amp;LEN(G1013)+1)))))</f>
        <v>0.1</v>
      </c>
    </row>
    <row r="1014" spans="1:16" x14ac:dyDescent="0.2">
      <c r="A1014" s="148" t="s">
        <v>174</v>
      </c>
      <c r="B1014" s="5">
        <v>73</v>
      </c>
      <c r="C1014" s="5">
        <v>4.0999999999999996</v>
      </c>
      <c r="D1014" s="5">
        <v>7</v>
      </c>
      <c r="E1014" s="5" t="s">
        <v>532</v>
      </c>
      <c r="F1014" s="5" t="s">
        <v>563</v>
      </c>
      <c r="G1014" s="5">
        <v>0.7</v>
      </c>
      <c r="H1014" s="5" t="s">
        <v>1383</v>
      </c>
      <c r="I1014" s="148" t="s">
        <v>248</v>
      </c>
      <c r="J1014" s="5" t="s">
        <v>465</v>
      </c>
      <c r="K1014" s="5" t="s">
        <v>526</v>
      </c>
      <c r="M1014" s="5" t="str">
        <f t="shared" ca="1" si="30"/>
        <v>II</v>
      </c>
      <c r="N1014" s="5">
        <f ca="1">LOOKUP(99^99,--(0&amp;MID(C1014,MIN(FIND({0,1,2,3,4,5,6,7,8,9},C1014&amp;1234567890)),ROW(INDIRECT("1:"&amp;LEN(C1014)+1)))))</f>
        <v>4.0999999999999996</v>
      </c>
      <c r="O1014" s="5">
        <f t="shared" ca="1" si="31"/>
        <v>0.7</v>
      </c>
      <c r="P1014" s="5">
        <f ca="1">LOOKUP(99^99,--(0&amp;MID(G1014,MIN(FIND({0,1,2,3,4,5,6,7,8,9},G1014&amp;1234567890)),ROW(INDIRECT("1:"&amp;LEN(G1014)+1)))))</f>
        <v>0.7</v>
      </c>
    </row>
    <row r="1015" spans="1:16" x14ac:dyDescent="0.2">
      <c r="A1015" s="148" t="s">
        <v>239</v>
      </c>
      <c r="B1015" s="5">
        <v>73</v>
      </c>
      <c r="C1015" s="5">
        <v>5</v>
      </c>
      <c r="D1015" s="5">
        <v>8</v>
      </c>
      <c r="E1015" s="5" t="s">
        <v>581</v>
      </c>
      <c r="F1015" s="5" t="s">
        <v>603</v>
      </c>
      <c r="G1015" s="5">
        <v>0.1</v>
      </c>
      <c r="H1015" s="5" t="s">
        <v>618</v>
      </c>
      <c r="I1015" s="148" t="s">
        <v>215</v>
      </c>
      <c r="J1015" s="5" t="s">
        <v>466</v>
      </c>
      <c r="K1015" s="5" t="s">
        <v>610</v>
      </c>
      <c r="M1015" s="5" t="str">
        <f t="shared" si="30"/>
        <v>II</v>
      </c>
      <c r="N1015" s="5">
        <f ca="1">LOOKUP(99^99,--(0&amp;MID(C1015,MIN(FIND({0,1,2,3,4,5,6,7,8,9},C1015&amp;1234567890)),ROW(INDIRECT("1:"&amp;LEN(C1015)+1)))))</f>
        <v>5</v>
      </c>
      <c r="O1015" s="5">
        <f t="shared" ca="1" si="31"/>
        <v>0.1</v>
      </c>
      <c r="P1015" s="5">
        <f ca="1">LOOKUP(99^99,--(0&amp;MID(G1015,MIN(FIND({0,1,2,3,4,5,6,7,8,9},G1015&amp;1234567890)),ROW(INDIRECT("1:"&amp;LEN(G1015)+1)))))</f>
        <v>0.1</v>
      </c>
    </row>
    <row r="1016" spans="1:16" x14ac:dyDescent="0.2">
      <c r="A1016" s="148" t="s">
        <v>180</v>
      </c>
      <c r="B1016" s="5">
        <v>73</v>
      </c>
      <c r="C1016" s="5">
        <v>5.84</v>
      </c>
      <c r="D1016" s="5">
        <v>7</v>
      </c>
      <c r="E1016" s="5" t="s">
        <v>581</v>
      </c>
      <c r="F1016" s="5" t="s">
        <v>467</v>
      </c>
      <c r="G1016" s="5" t="s">
        <v>522</v>
      </c>
      <c r="H1016" s="5" t="s">
        <v>468</v>
      </c>
      <c r="I1016" s="148" t="s">
        <v>247</v>
      </c>
      <c r="J1016" s="5" t="s">
        <v>469</v>
      </c>
      <c r="K1016" s="5" t="s">
        <v>542</v>
      </c>
      <c r="M1016" s="5" t="str">
        <f t="shared" si="30"/>
        <v>II</v>
      </c>
      <c r="N1016" s="5">
        <f ca="1">LOOKUP(99^99,--(0&amp;MID(C1016,MIN(FIND({0,1,2,3,4,5,6,7,8,9},C1016&amp;1234567890)),ROW(INDIRECT("1:"&amp;LEN(C1016)+1)))))</f>
        <v>5.84</v>
      </c>
      <c r="O1016" s="5" t="str">
        <f t="shared" si="31"/>
        <v>No data</v>
      </c>
      <c r="P1016" s="5">
        <f ca="1">LOOKUP(99^99,--(0&amp;MID(G1016,MIN(FIND({0,1,2,3,4,5,6,7,8,9},G1016&amp;1234567890)),ROW(INDIRECT("1:"&amp;LEN(G1016)+1)))))</f>
        <v>0</v>
      </c>
    </row>
    <row r="1017" spans="1:16" x14ac:dyDescent="0.2">
      <c r="A1017" s="148" t="s">
        <v>183</v>
      </c>
      <c r="B1017" s="5">
        <v>73</v>
      </c>
      <c r="C1017" s="5">
        <v>8.6999999999999993</v>
      </c>
      <c r="D1017" s="5">
        <v>6</v>
      </c>
      <c r="E1017" s="5" t="s">
        <v>523</v>
      </c>
      <c r="F1017" s="5" t="s">
        <v>603</v>
      </c>
      <c r="G1017" s="5" t="s">
        <v>522</v>
      </c>
      <c r="H1017" s="5" t="s">
        <v>522</v>
      </c>
      <c r="I1017" s="148" t="s">
        <v>209</v>
      </c>
      <c r="J1017" s="5" t="s">
        <v>470</v>
      </c>
      <c r="K1017" s="5" t="s">
        <v>556</v>
      </c>
      <c r="M1017" s="5" t="str">
        <f t="shared" ca="1" si="30"/>
        <v>I</v>
      </c>
      <c r="N1017" s="5">
        <f ca="1">LOOKUP(99^99,--(0&amp;MID(C1017,MIN(FIND({0,1,2,3,4,5,6,7,8,9},C1017&amp;1234567890)),ROW(INDIRECT("1:"&amp;LEN(C1017)+1)))))</f>
        <v>8.6999999999999993</v>
      </c>
      <c r="O1017" s="5" t="str">
        <f t="shared" si="31"/>
        <v>No data</v>
      </c>
      <c r="P1017" s="5">
        <f ca="1">LOOKUP(99^99,--(0&amp;MID(G1017,MIN(FIND({0,1,2,3,4,5,6,7,8,9},G1017&amp;1234567890)),ROW(INDIRECT("1:"&amp;LEN(G1017)+1)))))</f>
        <v>0</v>
      </c>
    </row>
    <row r="1018" spans="1:16" x14ac:dyDescent="0.2">
      <c r="A1018" s="148" t="s">
        <v>230</v>
      </c>
      <c r="B1018" s="5">
        <v>73</v>
      </c>
      <c r="C1018" s="5">
        <v>17</v>
      </c>
      <c r="D1018" s="5" t="s">
        <v>527</v>
      </c>
      <c r="E1018" s="5" t="s">
        <v>523</v>
      </c>
      <c r="F1018" s="5" t="s">
        <v>719</v>
      </c>
      <c r="G1018" s="5">
        <v>1.6</v>
      </c>
      <c r="H1018" s="5" t="s">
        <v>100</v>
      </c>
      <c r="I1018" s="148" t="s">
        <v>173</v>
      </c>
      <c r="J1018" s="5" t="s">
        <v>471</v>
      </c>
      <c r="K1018" s="5" t="s">
        <v>980</v>
      </c>
      <c r="M1018" s="5" t="str">
        <f t="shared" ca="1" si="30"/>
        <v>II</v>
      </c>
      <c r="N1018" s="5">
        <f ca="1">LOOKUP(99^99,--(0&amp;MID(C1018,MIN(FIND({0,1,2,3,4,5,6,7,8,9},C1018&amp;1234567890)),ROW(INDIRECT("1:"&amp;LEN(C1018)+1)))))</f>
        <v>17</v>
      </c>
      <c r="O1018" s="5">
        <f t="shared" ca="1" si="31"/>
        <v>1.6</v>
      </c>
      <c r="P1018" s="5">
        <f ca="1">LOOKUP(99^99,--(0&amp;MID(G1018,MIN(FIND({0,1,2,3,4,5,6,7,8,9},G1018&amp;1234567890)),ROW(INDIRECT("1:"&amp;LEN(G1018)+1)))))</f>
        <v>1.6</v>
      </c>
    </row>
    <row r="1019" spans="1:16" x14ac:dyDescent="0.2">
      <c r="A1019" s="148" t="s">
        <v>252</v>
      </c>
      <c r="B1019" s="5">
        <v>73</v>
      </c>
      <c r="C1019" s="5">
        <v>4.5</v>
      </c>
      <c r="D1019" s="5">
        <v>6</v>
      </c>
      <c r="E1019" s="5" t="s">
        <v>523</v>
      </c>
      <c r="F1019" s="5" t="s">
        <v>528</v>
      </c>
      <c r="G1019" s="5">
        <v>2.5</v>
      </c>
      <c r="H1019" s="5" t="s">
        <v>472</v>
      </c>
      <c r="I1019" s="148" t="s">
        <v>173</v>
      </c>
      <c r="J1019" s="5" t="s">
        <v>473</v>
      </c>
      <c r="K1019" s="5" t="s">
        <v>542</v>
      </c>
      <c r="M1019" s="5" t="str">
        <f t="shared" ca="1" si="30"/>
        <v>I</v>
      </c>
      <c r="N1019" s="5">
        <f ca="1">LOOKUP(99^99,--(0&amp;MID(C1019,MIN(FIND({0,1,2,3,4,5,6,7,8,9},C1019&amp;1234567890)),ROW(INDIRECT("1:"&amp;LEN(C1019)+1)))))</f>
        <v>4.5</v>
      </c>
      <c r="O1019" s="5">
        <f t="shared" ca="1" si="31"/>
        <v>2.5</v>
      </c>
      <c r="P1019" s="5">
        <f ca="1">LOOKUP(99^99,--(0&amp;MID(G1019,MIN(FIND({0,1,2,3,4,5,6,7,8,9},G1019&amp;1234567890)),ROW(INDIRECT("1:"&amp;LEN(G1019)+1)))))</f>
        <v>2.5</v>
      </c>
    </row>
    <row r="1020" spans="1:16" x14ac:dyDescent="0.2">
      <c r="A1020" s="148" t="s">
        <v>302</v>
      </c>
      <c r="B1020" s="5">
        <v>73</v>
      </c>
      <c r="C1020" s="5">
        <v>4.4000000000000004</v>
      </c>
      <c r="D1020" s="5">
        <v>6</v>
      </c>
      <c r="E1020" s="5" t="s">
        <v>607</v>
      </c>
      <c r="F1020" s="5" t="s">
        <v>563</v>
      </c>
      <c r="G1020" s="5">
        <v>7.6</v>
      </c>
      <c r="H1020" s="5" t="s">
        <v>522</v>
      </c>
      <c r="I1020" s="148" t="s">
        <v>178</v>
      </c>
      <c r="J1020" s="5" t="s">
        <v>474</v>
      </c>
      <c r="K1020" s="5" t="s">
        <v>526</v>
      </c>
      <c r="M1020" s="5" t="str">
        <f t="shared" ca="1" si="30"/>
        <v>I</v>
      </c>
      <c r="N1020" s="5">
        <f ca="1">LOOKUP(99^99,--(0&amp;MID(C1020,MIN(FIND({0,1,2,3,4,5,6,7,8,9},C1020&amp;1234567890)),ROW(INDIRECT("1:"&amp;LEN(C1020)+1)))))</f>
        <v>4.4000000000000004</v>
      </c>
      <c r="O1020" s="5">
        <f t="shared" ca="1" si="31"/>
        <v>7.6</v>
      </c>
      <c r="P1020" s="5">
        <f ca="1">LOOKUP(99^99,--(0&amp;MID(G1020,MIN(FIND({0,1,2,3,4,5,6,7,8,9},G1020&amp;1234567890)),ROW(INDIRECT("1:"&amp;LEN(G1020)+1)))))</f>
        <v>7.6</v>
      </c>
    </row>
    <row r="1021" spans="1:16" x14ac:dyDescent="0.2">
      <c r="A1021" s="148" t="s">
        <v>258</v>
      </c>
      <c r="B1021" s="5">
        <v>73</v>
      </c>
      <c r="C1021" s="5">
        <v>6</v>
      </c>
      <c r="D1021" s="5">
        <v>9</v>
      </c>
      <c r="E1021" s="5" t="s">
        <v>523</v>
      </c>
      <c r="F1021" s="5" t="s">
        <v>125</v>
      </c>
      <c r="G1021" s="5">
        <v>0.01</v>
      </c>
      <c r="H1021" s="5" t="s">
        <v>475</v>
      </c>
      <c r="I1021" s="148" t="s">
        <v>247</v>
      </c>
      <c r="J1021" s="5" t="s">
        <v>476</v>
      </c>
      <c r="K1021" s="5" t="s">
        <v>526</v>
      </c>
      <c r="M1021" s="5" t="str">
        <f t="shared" ca="1" si="30"/>
        <v>II</v>
      </c>
      <c r="N1021" s="5">
        <f ca="1">LOOKUP(99^99,--(0&amp;MID(C1021,MIN(FIND({0,1,2,3,4,5,6,7,8,9},C1021&amp;1234567890)),ROW(INDIRECT("1:"&amp;LEN(C1021)+1)))))</f>
        <v>6</v>
      </c>
      <c r="O1021" s="5">
        <f t="shared" ca="1" si="31"/>
        <v>0.01</v>
      </c>
      <c r="P1021" s="5">
        <f ca="1">LOOKUP(99^99,--(0&amp;MID(G1021,MIN(FIND({0,1,2,3,4,5,6,7,8,9},G1021&amp;1234567890)),ROW(INDIRECT("1:"&amp;LEN(G1021)+1)))))</f>
        <v>0.01</v>
      </c>
    </row>
    <row r="1022" spans="1:16" x14ac:dyDescent="0.2">
      <c r="A1022" s="148" t="s">
        <v>211</v>
      </c>
      <c r="B1022" s="5">
        <v>73</v>
      </c>
      <c r="C1022" s="5">
        <v>7.9</v>
      </c>
      <c r="D1022" s="5">
        <v>7</v>
      </c>
      <c r="E1022" s="5" t="s">
        <v>523</v>
      </c>
      <c r="F1022" s="5" t="s">
        <v>945</v>
      </c>
      <c r="G1022" s="5" t="s">
        <v>546</v>
      </c>
      <c r="H1022" s="5" t="s">
        <v>666</v>
      </c>
      <c r="I1022" s="148" t="s">
        <v>248</v>
      </c>
      <c r="J1022" s="5" t="s">
        <v>477</v>
      </c>
      <c r="K1022" s="5" t="s">
        <v>599</v>
      </c>
      <c r="M1022" s="5" t="str">
        <f t="shared" ca="1" si="30"/>
        <v>II</v>
      </c>
      <c r="N1022" s="5">
        <f ca="1">LOOKUP(99^99,--(0&amp;MID(C1022,MIN(FIND({0,1,2,3,4,5,6,7,8,9},C1022&amp;1234567890)),ROW(INDIRECT("1:"&amp;LEN(C1022)+1)))))</f>
        <v>7.9</v>
      </c>
      <c r="O1022" s="5">
        <f t="shared" ca="1" si="31"/>
        <v>0</v>
      </c>
      <c r="P1022" s="5">
        <f ca="1">LOOKUP(99^99,--(0&amp;MID(G1022,MIN(FIND({0,1,2,3,4,5,6,7,8,9},G1022&amp;1234567890)),ROW(INDIRECT("1:"&amp;LEN(G1022)+1)))))</f>
        <v>0</v>
      </c>
    </row>
    <row r="1023" spans="1:16" x14ac:dyDescent="0.2">
      <c r="A1023" s="148" t="s">
        <v>202</v>
      </c>
      <c r="B1023" s="5">
        <v>73</v>
      </c>
      <c r="C1023" s="5">
        <v>5.16</v>
      </c>
      <c r="D1023" s="5">
        <v>6</v>
      </c>
      <c r="E1023" s="5" t="s">
        <v>523</v>
      </c>
      <c r="F1023" s="5" t="s">
        <v>563</v>
      </c>
      <c r="G1023" s="5" t="s">
        <v>522</v>
      </c>
      <c r="H1023" s="5" t="s">
        <v>522</v>
      </c>
      <c r="I1023" s="148" t="s">
        <v>178</v>
      </c>
      <c r="J1023" s="5" t="s">
        <v>478</v>
      </c>
      <c r="K1023" s="5" t="s">
        <v>594</v>
      </c>
      <c r="M1023" s="5" t="str">
        <f t="shared" ca="1" si="30"/>
        <v>I</v>
      </c>
      <c r="N1023" s="5">
        <f ca="1">LOOKUP(99^99,--(0&amp;MID(C1023,MIN(FIND({0,1,2,3,4,5,6,7,8,9},C1023&amp;1234567890)),ROW(INDIRECT("1:"&amp;LEN(C1023)+1)))))</f>
        <v>5.16</v>
      </c>
      <c r="O1023" s="5" t="str">
        <f t="shared" si="31"/>
        <v>No data</v>
      </c>
      <c r="P1023" s="5">
        <f ca="1">LOOKUP(99^99,--(0&amp;MID(G1023,MIN(FIND({0,1,2,3,4,5,6,7,8,9},G1023&amp;1234567890)),ROW(INDIRECT("1:"&amp;LEN(G1023)+1)))))</f>
        <v>0</v>
      </c>
    </row>
    <row r="1024" spans="1:16" x14ac:dyDescent="0.2">
      <c r="A1024" s="148" t="s">
        <v>206</v>
      </c>
      <c r="B1024" s="5">
        <v>74</v>
      </c>
      <c r="C1024" s="5">
        <v>5.3</v>
      </c>
      <c r="D1024" s="5" t="s">
        <v>723</v>
      </c>
      <c r="E1024" s="5" t="s">
        <v>523</v>
      </c>
      <c r="F1024" s="5" t="s">
        <v>860</v>
      </c>
      <c r="G1024" s="5" t="s">
        <v>522</v>
      </c>
      <c r="H1024" s="5" t="s">
        <v>522</v>
      </c>
      <c r="I1024" s="148" t="s">
        <v>218</v>
      </c>
      <c r="J1024" s="5" t="s">
        <v>479</v>
      </c>
      <c r="K1024" s="5" t="s">
        <v>526</v>
      </c>
      <c r="M1024" s="5" t="str">
        <f t="shared" ca="1" si="30"/>
        <v>II</v>
      </c>
      <c r="N1024" s="5">
        <f ca="1">LOOKUP(99^99,--(0&amp;MID(C1024,MIN(FIND({0,1,2,3,4,5,6,7,8,9},C1024&amp;1234567890)),ROW(INDIRECT("1:"&amp;LEN(C1024)+1)))))</f>
        <v>5.3</v>
      </c>
      <c r="O1024" s="5" t="str">
        <f t="shared" si="31"/>
        <v>No data</v>
      </c>
      <c r="P1024" s="5">
        <f ca="1">LOOKUP(99^99,--(0&amp;MID(G1024,MIN(FIND({0,1,2,3,4,5,6,7,8,9},G1024&amp;1234567890)),ROW(INDIRECT("1:"&amp;LEN(G1024)+1)))))</f>
        <v>0</v>
      </c>
    </row>
    <row r="1025" spans="1:16" x14ac:dyDescent="0.2">
      <c r="A1025" s="148" t="s">
        <v>198</v>
      </c>
      <c r="B1025" s="5">
        <v>74</v>
      </c>
      <c r="C1025" s="5">
        <v>4.7</v>
      </c>
      <c r="D1025" s="5">
        <v>7</v>
      </c>
      <c r="E1025" s="5" t="s">
        <v>523</v>
      </c>
      <c r="F1025" s="5" t="s">
        <v>528</v>
      </c>
      <c r="G1025" s="5">
        <v>0.28000000000000003</v>
      </c>
      <c r="H1025" s="5" t="s">
        <v>618</v>
      </c>
      <c r="I1025" s="148" t="s">
        <v>215</v>
      </c>
      <c r="J1025" s="5" t="s">
        <v>480</v>
      </c>
      <c r="K1025" s="5" t="s">
        <v>653</v>
      </c>
      <c r="M1025" s="5" t="str">
        <f t="shared" ca="1" si="30"/>
        <v>II</v>
      </c>
      <c r="N1025" s="5">
        <f ca="1">LOOKUP(99^99,--(0&amp;MID(C1025,MIN(FIND({0,1,2,3,4,5,6,7,8,9},C1025&amp;1234567890)),ROW(INDIRECT("1:"&amp;LEN(C1025)+1)))))</f>
        <v>4.7</v>
      </c>
      <c r="O1025" s="5">
        <f t="shared" ca="1" si="31"/>
        <v>0.28000000000000003</v>
      </c>
      <c r="P1025" s="5">
        <f ca="1">LOOKUP(99^99,--(0&amp;MID(G1025,MIN(FIND({0,1,2,3,4,5,6,7,8,9},G1025&amp;1234567890)),ROW(INDIRECT("1:"&amp;LEN(G1025)+1)))))</f>
        <v>0.28000000000000003</v>
      </c>
    </row>
    <row r="1026" spans="1:16" x14ac:dyDescent="0.2">
      <c r="A1026" s="148" t="s">
        <v>230</v>
      </c>
      <c r="B1026" s="5">
        <v>74</v>
      </c>
      <c r="C1026" s="5">
        <v>6.4</v>
      </c>
      <c r="D1026" s="5">
        <v>6</v>
      </c>
      <c r="E1026" s="5" t="s">
        <v>523</v>
      </c>
      <c r="F1026" s="5" t="s">
        <v>603</v>
      </c>
      <c r="G1026" s="5">
        <v>0.5</v>
      </c>
      <c r="H1026" s="5" t="s">
        <v>481</v>
      </c>
      <c r="I1026" s="148" t="s">
        <v>224</v>
      </c>
      <c r="J1026" s="5" t="s">
        <v>482</v>
      </c>
      <c r="K1026" s="5" t="s">
        <v>610</v>
      </c>
      <c r="M1026" s="5" t="str">
        <f t="shared" ref="M1026:M1047" ca="1" si="32">IF(COUNTIF($E1026,"*N1*")+COUNTIF($E1026,"*M1*")+COUNTIF($E1026,"*T4*")&gt;0,"IV",IF(COUNTIF($E1026,"*T3*")&gt;0,"III",IF(COUNTIFS($E1026,"*T1*",$N1026,"&lt;10",$D1026,"&lt;=6")+COUNTIFS($E1026,"*T2a*",$N1026,"&lt;10",$D1026,"&lt;=6")&gt;0,"I",IF(COUNTIF($E1026,"*T*")&gt;0,"II","Uncat"))))</f>
        <v>I</v>
      </c>
      <c r="N1026" s="5">
        <f ca="1">LOOKUP(99^99,--(0&amp;MID(C1026,MIN(FIND({0,1,2,3,4,5,6,7,8,9},C1026&amp;1234567890)),ROW(INDIRECT("1:"&amp;LEN(C1026)+1)))))</f>
        <v>6.4</v>
      </c>
      <c r="O1026" s="5">
        <f t="shared" ref="O1026:O1047" ca="1" si="33">IF(COUNTIF(H1026,"*RIP*")&gt;0,N1026,IF(COUNTIF(G1026,"-*")&gt;0,"No data",IF(P1026=0,IF(COUNTIF(G1026,"undetec*")&gt;0,0,"no data"),P1026)))</f>
        <v>0.5</v>
      </c>
      <c r="P1026" s="5">
        <f ca="1">LOOKUP(99^99,--(0&amp;MID(G1026,MIN(FIND({0,1,2,3,4,5,6,7,8,9},G1026&amp;1234567890)),ROW(INDIRECT("1:"&amp;LEN(G1026)+1)))))</f>
        <v>0.5</v>
      </c>
    </row>
    <row r="1027" spans="1:16" x14ac:dyDescent="0.2">
      <c r="A1027" s="148" t="s">
        <v>271</v>
      </c>
      <c r="B1027" s="5">
        <v>74</v>
      </c>
      <c r="C1027" s="5">
        <v>5.0999999999999996</v>
      </c>
      <c r="D1027" s="5" t="s">
        <v>723</v>
      </c>
      <c r="E1027" s="5" t="s">
        <v>523</v>
      </c>
      <c r="F1027" s="5" t="s">
        <v>539</v>
      </c>
      <c r="G1027" s="5">
        <v>6.0000000000000001E-3</v>
      </c>
      <c r="H1027" s="5" t="s">
        <v>483</v>
      </c>
      <c r="I1027" s="148" t="s">
        <v>248</v>
      </c>
      <c r="J1027" s="5" t="s">
        <v>484</v>
      </c>
      <c r="K1027" s="5" t="s">
        <v>612</v>
      </c>
      <c r="M1027" s="5" t="str">
        <f t="shared" ca="1" si="32"/>
        <v>II</v>
      </c>
      <c r="N1027" s="5">
        <f ca="1">LOOKUP(99^99,--(0&amp;MID(C1027,MIN(FIND({0,1,2,3,4,5,6,7,8,9},C1027&amp;1234567890)),ROW(INDIRECT("1:"&amp;LEN(C1027)+1)))))</f>
        <v>5.0999999999999996</v>
      </c>
      <c r="O1027" s="5">
        <f t="shared" ca="1" si="33"/>
        <v>6.0000000000000001E-3</v>
      </c>
      <c r="P1027" s="5">
        <f ca="1">LOOKUP(99^99,--(0&amp;MID(G1027,MIN(FIND({0,1,2,3,4,5,6,7,8,9},G1027&amp;1234567890)),ROW(INDIRECT("1:"&amp;LEN(G1027)+1)))))</f>
        <v>6.0000000000000001E-3</v>
      </c>
    </row>
    <row r="1028" spans="1:16" x14ac:dyDescent="0.2">
      <c r="A1028" s="148" t="s">
        <v>181</v>
      </c>
      <c r="B1028" s="5">
        <v>74</v>
      </c>
      <c r="C1028" s="5">
        <v>13.1</v>
      </c>
      <c r="D1028" s="5">
        <v>7</v>
      </c>
      <c r="E1028" s="5" t="s">
        <v>523</v>
      </c>
      <c r="F1028" s="5" t="s">
        <v>539</v>
      </c>
      <c r="G1028" s="5">
        <v>0.1</v>
      </c>
      <c r="H1028" s="5" t="s">
        <v>485</v>
      </c>
      <c r="I1028" s="148" t="s">
        <v>317</v>
      </c>
      <c r="J1028" s="5" t="s">
        <v>486</v>
      </c>
      <c r="K1028" s="5" t="s">
        <v>542</v>
      </c>
      <c r="M1028" s="5" t="str">
        <f t="shared" ca="1" si="32"/>
        <v>II</v>
      </c>
      <c r="N1028" s="5">
        <f ca="1">LOOKUP(99^99,--(0&amp;MID(C1028,MIN(FIND({0,1,2,3,4,5,6,7,8,9},C1028&amp;1234567890)),ROW(INDIRECT("1:"&amp;LEN(C1028)+1)))))</f>
        <v>13.1</v>
      </c>
      <c r="O1028" s="5">
        <f t="shared" ca="1" si="33"/>
        <v>0.1</v>
      </c>
      <c r="P1028" s="5">
        <f ca="1">LOOKUP(99^99,--(0&amp;MID(G1028,MIN(FIND({0,1,2,3,4,5,6,7,8,9},G1028&amp;1234567890)),ROW(INDIRECT("1:"&amp;LEN(G1028)+1)))))</f>
        <v>0.1</v>
      </c>
    </row>
    <row r="1029" spans="1:16" x14ac:dyDescent="0.2">
      <c r="A1029" s="148" t="s">
        <v>183</v>
      </c>
      <c r="B1029" s="5">
        <v>74</v>
      </c>
      <c r="C1029" s="5">
        <v>6.01</v>
      </c>
      <c r="D1029" s="5">
        <v>8</v>
      </c>
      <c r="E1029" s="5" t="s">
        <v>686</v>
      </c>
      <c r="F1029" s="5" t="s">
        <v>533</v>
      </c>
      <c r="G1029" s="5" t="s">
        <v>546</v>
      </c>
      <c r="H1029" s="5" t="s">
        <v>487</v>
      </c>
      <c r="I1029" s="148" t="s">
        <v>178</v>
      </c>
      <c r="J1029" s="5" t="s">
        <v>488</v>
      </c>
      <c r="K1029" s="5" t="s">
        <v>615</v>
      </c>
      <c r="M1029" s="5" t="str">
        <f t="shared" si="32"/>
        <v>II</v>
      </c>
      <c r="N1029" s="5">
        <f ca="1">LOOKUP(99^99,--(0&amp;MID(C1029,MIN(FIND({0,1,2,3,4,5,6,7,8,9},C1029&amp;1234567890)),ROW(INDIRECT("1:"&amp;LEN(C1029)+1)))))</f>
        <v>6.01</v>
      </c>
      <c r="O1029" s="5">
        <f t="shared" ca="1" si="33"/>
        <v>0</v>
      </c>
      <c r="P1029" s="5">
        <f ca="1">LOOKUP(99^99,--(0&amp;MID(G1029,MIN(FIND({0,1,2,3,4,5,6,7,8,9},G1029&amp;1234567890)),ROW(INDIRECT("1:"&amp;LEN(G1029)+1)))))</f>
        <v>0</v>
      </c>
    </row>
    <row r="1030" spans="1:16" x14ac:dyDescent="0.2">
      <c r="A1030" s="148" t="s">
        <v>207</v>
      </c>
      <c r="B1030" s="5">
        <v>75</v>
      </c>
      <c r="C1030" s="5">
        <v>1892</v>
      </c>
      <c r="D1030" s="5" t="s">
        <v>527</v>
      </c>
      <c r="E1030" s="5" t="s">
        <v>560</v>
      </c>
      <c r="F1030" s="5" t="s">
        <v>489</v>
      </c>
      <c r="G1030" s="5" t="s">
        <v>522</v>
      </c>
      <c r="H1030" s="5" t="s">
        <v>597</v>
      </c>
      <c r="I1030" s="148" t="s">
        <v>216</v>
      </c>
      <c r="J1030" s="5" t="s">
        <v>490</v>
      </c>
      <c r="K1030" s="5" t="s">
        <v>587</v>
      </c>
      <c r="M1030" s="5" t="str">
        <f t="shared" si="32"/>
        <v>IV</v>
      </c>
      <c r="N1030" s="5">
        <f ca="1">LOOKUP(99^99,--(0&amp;MID(C1030,MIN(FIND({0,1,2,3,4,5,6,7,8,9},C1030&amp;1234567890)),ROW(INDIRECT("1:"&amp;LEN(C1030)+1)))))</f>
        <v>1892</v>
      </c>
      <c r="O1030" s="5">
        <f t="shared" ca="1" si="33"/>
        <v>1892</v>
      </c>
      <c r="P1030" s="5">
        <f ca="1">LOOKUP(99^99,--(0&amp;MID(G1030,MIN(FIND({0,1,2,3,4,5,6,7,8,9},G1030&amp;1234567890)),ROW(INDIRECT("1:"&amp;LEN(G1030)+1)))))</f>
        <v>0</v>
      </c>
    </row>
    <row r="1031" spans="1:16" x14ac:dyDescent="0.2">
      <c r="A1031" s="148" t="s">
        <v>187</v>
      </c>
      <c r="B1031" s="5">
        <v>75</v>
      </c>
      <c r="C1031" s="5">
        <v>4.5</v>
      </c>
      <c r="D1031" s="5">
        <v>6</v>
      </c>
      <c r="E1031" s="5" t="s">
        <v>523</v>
      </c>
      <c r="F1031" s="5" t="s">
        <v>646</v>
      </c>
      <c r="G1031" s="5">
        <v>0.26</v>
      </c>
      <c r="H1031" s="5" t="s">
        <v>618</v>
      </c>
      <c r="I1031" s="148" t="s">
        <v>218</v>
      </c>
      <c r="J1031" s="5" t="s">
        <v>491</v>
      </c>
      <c r="K1031" s="5" t="s">
        <v>794</v>
      </c>
      <c r="M1031" s="5" t="str">
        <f t="shared" ca="1" si="32"/>
        <v>I</v>
      </c>
      <c r="N1031" s="5">
        <f ca="1">LOOKUP(99^99,--(0&amp;MID(C1031,MIN(FIND({0,1,2,3,4,5,6,7,8,9},C1031&amp;1234567890)),ROW(INDIRECT("1:"&amp;LEN(C1031)+1)))))</f>
        <v>4.5</v>
      </c>
      <c r="O1031" s="5">
        <f t="shared" ca="1" si="33"/>
        <v>0.26</v>
      </c>
      <c r="P1031" s="5">
        <f ca="1">LOOKUP(99^99,--(0&amp;MID(G1031,MIN(FIND({0,1,2,3,4,5,6,7,8,9},G1031&amp;1234567890)),ROW(INDIRECT("1:"&amp;LEN(G1031)+1)))))</f>
        <v>0.26</v>
      </c>
    </row>
    <row r="1032" spans="1:16" x14ac:dyDescent="0.2">
      <c r="A1032" s="148" t="s">
        <v>194</v>
      </c>
      <c r="B1032" s="5">
        <v>75</v>
      </c>
      <c r="C1032" s="5">
        <v>7.7</v>
      </c>
      <c r="D1032" s="5">
        <v>7</v>
      </c>
      <c r="E1032" s="5" t="s">
        <v>686</v>
      </c>
      <c r="F1032" s="5" t="s">
        <v>719</v>
      </c>
      <c r="G1032" s="5">
        <v>0.38</v>
      </c>
      <c r="H1032" s="5" t="s">
        <v>616</v>
      </c>
      <c r="I1032" s="148" t="s">
        <v>173</v>
      </c>
      <c r="J1032" s="5" t="s">
        <v>492</v>
      </c>
      <c r="K1032" s="5" t="s">
        <v>599</v>
      </c>
      <c r="M1032" s="5" t="str">
        <f t="shared" si="32"/>
        <v>II</v>
      </c>
      <c r="N1032" s="5">
        <f ca="1">LOOKUP(99^99,--(0&amp;MID(C1032,MIN(FIND({0,1,2,3,4,5,6,7,8,9},C1032&amp;1234567890)),ROW(INDIRECT("1:"&amp;LEN(C1032)+1)))))</f>
        <v>7.7</v>
      </c>
      <c r="O1032" s="5">
        <f t="shared" ca="1" si="33"/>
        <v>0.38</v>
      </c>
      <c r="P1032" s="5">
        <f ca="1">LOOKUP(99^99,--(0&amp;MID(G1032,MIN(FIND({0,1,2,3,4,5,6,7,8,9},G1032&amp;1234567890)),ROW(INDIRECT("1:"&amp;LEN(G1032)+1)))))</f>
        <v>0.38</v>
      </c>
    </row>
    <row r="1033" spans="1:16" x14ac:dyDescent="0.2">
      <c r="A1033" s="148" t="s">
        <v>193</v>
      </c>
      <c r="B1033" s="5">
        <v>75</v>
      </c>
      <c r="C1033" s="5">
        <v>3.8</v>
      </c>
      <c r="D1033" s="5">
        <v>8</v>
      </c>
      <c r="E1033" s="5" t="s">
        <v>686</v>
      </c>
      <c r="F1033" s="5" t="s">
        <v>539</v>
      </c>
      <c r="G1033" s="5" t="s">
        <v>679</v>
      </c>
      <c r="H1033" s="5" t="s">
        <v>493</v>
      </c>
      <c r="I1033" s="148" t="s">
        <v>178</v>
      </c>
      <c r="J1033" s="5" t="s">
        <v>494</v>
      </c>
      <c r="K1033" s="5" t="s">
        <v>612</v>
      </c>
      <c r="M1033" s="5" t="str">
        <f t="shared" si="32"/>
        <v>II</v>
      </c>
      <c r="N1033" s="5">
        <f ca="1">LOOKUP(99^99,--(0&amp;MID(C1033,MIN(FIND({0,1,2,3,4,5,6,7,8,9},C1033&amp;1234567890)),ROW(INDIRECT("1:"&amp;LEN(C1033)+1)))))</f>
        <v>3.8</v>
      </c>
      <c r="O1033" s="5">
        <f t="shared" ca="1" si="33"/>
        <v>0.1</v>
      </c>
      <c r="P1033" s="5">
        <f ca="1">LOOKUP(99^99,--(0&amp;MID(G1033,MIN(FIND({0,1,2,3,4,5,6,7,8,9},G1033&amp;1234567890)),ROW(INDIRECT("1:"&amp;LEN(G1033)+1)))))</f>
        <v>0.1</v>
      </c>
    </row>
    <row r="1034" spans="1:16" x14ac:dyDescent="0.2">
      <c r="A1034" s="148" t="s">
        <v>198</v>
      </c>
      <c r="B1034" s="5">
        <v>76</v>
      </c>
      <c r="C1034" s="5">
        <v>1.4</v>
      </c>
      <c r="D1034" s="5">
        <v>10</v>
      </c>
      <c r="E1034" s="5" t="s">
        <v>686</v>
      </c>
      <c r="F1034" s="5" t="s">
        <v>1782</v>
      </c>
      <c r="G1034" s="5">
        <v>0.1</v>
      </c>
      <c r="H1034" s="5" t="s">
        <v>1165</v>
      </c>
      <c r="I1034" s="148" t="s">
        <v>247</v>
      </c>
      <c r="J1034" s="5" t="s">
        <v>495</v>
      </c>
      <c r="K1034" s="5" t="s">
        <v>726</v>
      </c>
      <c r="M1034" s="5" t="str">
        <f t="shared" si="32"/>
        <v>II</v>
      </c>
      <c r="N1034" s="5">
        <f ca="1">LOOKUP(99^99,--(0&amp;MID(C1034,MIN(FIND({0,1,2,3,4,5,6,7,8,9},C1034&amp;1234567890)),ROW(INDIRECT("1:"&amp;LEN(C1034)+1)))))</f>
        <v>1.4</v>
      </c>
      <c r="O1034" s="5">
        <f t="shared" ca="1" si="33"/>
        <v>0.1</v>
      </c>
      <c r="P1034" s="5">
        <f ca="1">LOOKUP(99^99,--(0&amp;MID(G1034,MIN(FIND({0,1,2,3,4,5,6,7,8,9},G1034&amp;1234567890)),ROW(INDIRECT("1:"&amp;LEN(G1034)+1)))))</f>
        <v>0.1</v>
      </c>
    </row>
    <row r="1035" spans="1:16" x14ac:dyDescent="0.2">
      <c r="A1035" s="148" t="s">
        <v>335</v>
      </c>
      <c r="B1035" s="5">
        <v>76</v>
      </c>
      <c r="C1035" s="5">
        <v>15</v>
      </c>
      <c r="D1035" s="5">
        <v>6</v>
      </c>
      <c r="E1035" s="5" t="s">
        <v>581</v>
      </c>
      <c r="F1035" s="5" t="s">
        <v>496</v>
      </c>
      <c r="G1035" s="5" t="s">
        <v>522</v>
      </c>
      <c r="H1035" s="5" t="s">
        <v>597</v>
      </c>
      <c r="I1035" s="148" t="s">
        <v>206</v>
      </c>
      <c r="J1035" s="5" t="s">
        <v>497</v>
      </c>
      <c r="K1035" s="5" t="s">
        <v>615</v>
      </c>
      <c r="M1035" s="5" t="str">
        <f t="shared" si="32"/>
        <v>II</v>
      </c>
      <c r="N1035" s="5">
        <f ca="1">LOOKUP(99^99,--(0&amp;MID(C1035,MIN(FIND({0,1,2,3,4,5,6,7,8,9},C1035&amp;1234567890)),ROW(INDIRECT("1:"&amp;LEN(C1035)+1)))))</f>
        <v>15</v>
      </c>
      <c r="O1035" s="5">
        <f t="shared" ca="1" si="33"/>
        <v>15</v>
      </c>
      <c r="P1035" s="5">
        <f ca="1">LOOKUP(99^99,--(0&amp;MID(G1035,MIN(FIND({0,1,2,3,4,5,6,7,8,9},G1035&amp;1234567890)),ROW(INDIRECT("1:"&amp;LEN(G1035)+1)))))</f>
        <v>0</v>
      </c>
    </row>
    <row r="1036" spans="1:16" x14ac:dyDescent="0.2">
      <c r="A1036" s="148" t="s">
        <v>228</v>
      </c>
      <c r="B1036" s="5">
        <v>76</v>
      </c>
      <c r="C1036" s="5">
        <v>8</v>
      </c>
      <c r="D1036" s="5" t="s">
        <v>723</v>
      </c>
      <c r="E1036" s="5" t="s">
        <v>523</v>
      </c>
      <c r="F1036" s="5" t="s">
        <v>1489</v>
      </c>
      <c r="G1036" s="5">
        <v>0.1</v>
      </c>
      <c r="H1036" s="5" t="s">
        <v>498</v>
      </c>
      <c r="I1036" s="148" t="s">
        <v>317</v>
      </c>
      <c r="J1036" s="5" t="s">
        <v>499</v>
      </c>
      <c r="K1036" s="5" t="s">
        <v>1224</v>
      </c>
      <c r="M1036" s="5" t="str">
        <f t="shared" ca="1" si="32"/>
        <v>II</v>
      </c>
      <c r="N1036" s="5">
        <f ca="1">LOOKUP(99^99,--(0&amp;MID(C1036,MIN(FIND({0,1,2,3,4,5,6,7,8,9},C1036&amp;1234567890)),ROW(INDIRECT("1:"&amp;LEN(C1036)+1)))))</f>
        <v>8</v>
      </c>
      <c r="O1036" s="5">
        <f t="shared" ca="1" si="33"/>
        <v>0.1</v>
      </c>
      <c r="P1036" s="5">
        <f ca="1">LOOKUP(99^99,--(0&amp;MID(G1036,MIN(FIND({0,1,2,3,4,5,6,7,8,9},G1036&amp;1234567890)),ROW(INDIRECT("1:"&amp;LEN(G1036)+1)))))</f>
        <v>0.1</v>
      </c>
    </row>
    <row r="1037" spans="1:16" x14ac:dyDescent="0.2">
      <c r="A1037" s="148" t="s">
        <v>331</v>
      </c>
      <c r="B1037" s="5">
        <v>76</v>
      </c>
      <c r="C1037" s="5">
        <v>11</v>
      </c>
      <c r="D1037" s="5">
        <v>6</v>
      </c>
      <c r="E1037" s="5" t="s">
        <v>523</v>
      </c>
      <c r="F1037" s="5" t="s">
        <v>810</v>
      </c>
      <c r="G1037" s="5" t="s">
        <v>522</v>
      </c>
      <c r="H1037" s="5" t="s">
        <v>597</v>
      </c>
      <c r="I1037" s="148" t="s">
        <v>246</v>
      </c>
      <c r="J1037" s="5" t="s">
        <v>500</v>
      </c>
      <c r="K1037" s="5" t="s">
        <v>537</v>
      </c>
      <c r="M1037" s="5" t="str">
        <f t="shared" ca="1" si="32"/>
        <v>II</v>
      </c>
      <c r="N1037" s="5">
        <f ca="1">LOOKUP(99^99,--(0&amp;MID(C1037,MIN(FIND({0,1,2,3,4,5,6,7,8,9},C1037&amp;1234567890)),ROW(INDIRECT("1:"&amp;LEN(C1037)+1)))))</f>
        <v>11</v>
      </c>
      <c r="O1037" s="5">
        <f t="shared" ca="1" si="33"/>
        <v>11</v>
      </c>
      <c r="P1037" s="5">
        <f ca="1">LOOKUP(99^99,--(0&amp;MID(G1037,MIN(FIND({0,1,2,3,4,5,6,7,8,9},G1037&amp;1234567890)),ROW(INDIRECT("1:"&amp;LEN(G1037)+1)))))</f>
        <v>0</v>
      </c>
    </row>
    <row r="1038" spans="1:16" x14ac:dyDescent="0.2">
      <c r="A1038" s="148" t="s">
        <v>330</v>
      </c>
      <c r="B1038" s="5">
        <v>76</v>
      </c>
      <c r="C1038" s="5">
        <v>8.6999999999999993</v>
      </c>
      <c r="D1038" s="5">
        <v>7</v>
      </c>
      <c r="E1038" s="5" t="s">
        <v>523</v>
      </c>
      <c r="F1038" s="5" t="s">
        <v>810</v>
      </c>
      <c r="G1038" s="5">
        <v>13.5</v>
      </c>
      <c r="H1038" s="5" t="s">
        <v>501</v>
      </c>
      <c r="I1038" s="148" t="s">
        <v>262</v>
      </c>
      <c r="J1038" s="5" t="s">
        <v>502</v>
      </c>
      <c r="K1038" s="5" t="s">
        <v>612</v>
      </c>
      <c r="M1038" s="5" t="str">
        <f t="shared" ca="1" si="32"/>
        <v>II</v>
      </c>
      <c r="N1038" s="5">
        <f ca="1">LOOKUP(99^99,--(0&amp;MID(C1038,MIN(FIND({0,1,2,3,4,5,6,7,8,9},C1038&amp;1234567890)),ROW(INDIRECT("1:"&amp;LEN(C1038)+1)))))</f>
        <v>8.6999999999999993</v>
      </c>
      <c r="O1038" s="5">
        <f t="shared" ca="1" si="33"/>
        <v>13.5</v>
      </c>
      <c r="P1038" s="5">
        <f ca="1">LOOKUP(99^99,--(0&amp;MID(G1038,MIN(FIND({0,1,2,3,4,5,6,7,8,9},G1038&amp;1234567890)),ROW(INDIRECT("1:"&amp;LEN(G1038)+1)))))</f>
        <v>13.5</v>
      </c>
    </row>
    <row r="1039" spans="1:16" x14ac:dyDescent="0.2">
      <c r="A1039" s="148" t="s">
        <v>258</v>
      </c>
      <c r="B1039" s="5">
        <v>77</v>
      </c>
      <c r="C1039" s="5">
        <v>4.3499999999999996</v>
      </c>
      <c r="D1039" s="5">
        <v>6</v>
      </c>
      <c r="E1039" s="5" t="s">
        <v>523</v>
      </c>
      <c r="F1039" s="5" t="s">
        <v>646</v>
      </c>
      <c r="G1039" s="5" t="s">
        <v>527</v>
      </c>
      <c r="H1039" s="5" t="s">
        <v>503</v>
      </c>
      <c r="I1039" s="148" t="s">
        <v>215</v>
      </c>
      <c r="J1039" s="5" t="s">
        <v>504</v>
      </c>
      <c r="K1039" s="5" t="s">
        <v>728</v>
      </c>
      <c r="M1039" s="5" t="str">
        <f t="shared" ca="1" si="32"/>
        <v>I</v>
      </c>
      <c r="N1039" s="5">
        <f ca="1">LOOKUP(99^99,--(0&amp;MID(C1039,MIN(FIND({0,1,2,3,4,5,6,7,8,9},C1039&amp;1234567890)),ROW(INDIRECT("1:"&amp;LEN(C1039)+1)))))</f>
        <v>4.3499999999999996</v>
      </c>
      <c r="O1039" s="5" t="str">
        <f t="shared" ca="1" si="33"/>
        <v>no data</v>
      </c>
      <c r="P1039" s="5">
        <f ca="1">LOOKUP(99^99,--(0&amp;MID(G1039,MIN(FIND({0,1,2,3,4,5,6,7,8,9},G1039&amp;1234567890)),ROW(INDIRECT("1:"&amp;LEN(G1039)+1)))))</f>
        <v>0</v>
      </c>
    </row>
    <row r="1040" spans="1:16" x14ac:dyDescent="0.2">
      <c r="A1040" s="148" t="s">
        <v>317</v>
      </c>
      <c r="B1040" s="5">
        <v>77</v>
      </c>
      <c r="C1040" s="5">
        <v>8.6</v>
      </c>
      <c r="D1040" s="5">
        <v>9</v>
      </c>
      <c r="E1040" s="5" t="s">
        <v>560</v>
      </c>
      <c r="F1040" s="5" t="s">
        <v>561</v>
      </c>
      <c r="G1040" s="5" t="s">
        <v>522</v>
      </c>
      <c r="H1040" s="5" t="s">
        <v>522</v>
      </c>
      <c r="I1040" s="148" t="s">
        <v>317</v>
      </c>
      <c r="J1040" s="5" t="s">
        <v>505</v>
      </c>
      <c r="K1040" s="5" t="s">
        <v>628</v>
      </c>
      <c r="M1040" s="5" t="str">
        <f t="shared" si="32"/>
        <v>IV</v>
      </c>
      <c r="N1040" s="5">
        <f ca="1">LOOKUP(99^99,--(0&amp;MID(C1040,MIN(FIND({0,1,2,3,4,5,6,7,8,9},C1040&amp;1234567890)),ROW(INDIRECT("1:"&amp;LEN(C1040)+1)))))</f>
        <v>8.6</v>
      </c>
      <c r="O1040" s="5" t="str">
        <f t="shared" si="33"/>
        <v>No data</v>
      </c>
      <c r="P1040" s="5">
        <f ca="1">LOOKUP(99^99,--(0&amp;MID(G1040,MIN(FIND({0,1,2,3,4,5,6,7,8,9},G1040&amp;1234567890)),ROW(INDIRECT("1:"&amp;LEN(G1040)+1)))))</f>
        <v>0</v>
      </c>
    </row>
    <row r="1041" spans="1:16" x14ac:dyDescent="0.2">
      <c r="A1041" s="148" t="s">
        <v>257</v>
      </c>
      <c r="B1041" s="5">
        <v>78</v>
      </c>
      <c r="C1041" s="5">
        <v>11.1</v>
      </c>
      <c r="D1041" s="5">
        <v>7</v>
      </c>
      <c r="E1041" s="5" t="s">
        <v>545</v>
      </c>
      <c r="F1041" s="5" t="s">
        <v>561</v>
      </c>
      <c r="G1041" s="5">
        <v>0.28000000000000003</v>
      </c>
      <c r="H1041" s="5" t="s">
        <v>921</v>
      </c>
      <c r="I1041" s="148" t="s">
        <v>173</v>
      </c>
      <c r="J1041" s="5" t="s">
        <v>506</v>
      </c>
      <c r="K1041" s="5" t="s">
        <v>549</v>
      </c>
      <c r="M1041" s="5" t="str">
        <f t="shared" si="32"/>
        <v>II</v>
      </c>
      <c r="N1041" s="5">
        <f ca="1">LOOKUP(99^99,--(0&amp;MID(C1041,MIN(FIND({0,1,2,3,4,5,6,7,8,9},C1041&amp;1234567890)),ROW(INDIRECT("1:"&amp;LEN(C1041)+1)))))</f>
        <v>11.1</v>
      </c>
      <c r="O1041" s="5">
        <f t="shared" ca="1" si="33"/>
        <v>0.28000000000000003</v>
      </c>
      <c r="P1041" s="5">
        <f ca="1">LOOKUP(99^99,--(0&amp;MID(G1041,MIN(FIND({0,1,2,3,4,5,6,7,8,9},G1041&amp;1234567890)),ROW(INDIRECT("1:"&amp;LEN(G1041)+1)))))</f>
        <v>0.28000000000000003</v>
      </c>
    </row>
    <row r="1042" spans="1:16" x14ac:dyDescent="0.2">
      <c r="A1042" s="148" t="s">
        <v>228</v>
      </c>
      <c r="B1042" s="5">
        <v>78</v>
      </c>
      <c r="C1042" s="5">
        <v>25.33</v>
      </c>
      <c r="D1042" s="5">
        <v>7</v>
      </c>
      <c r="E1042" s="5" t="s">
        <v>523</v>
      </c>
      <c r="F1042" s="5" t="s">
        <v>561</v>
      </c>
      <c r="G1042" s="5">
        <v>10.24</v>
      </c>
      <c r="H1042" s="5" t="s">
        <v>522</v>
      </c>
      <c r="I1042" s="148" t="s">
        <v>173</v>
      </c>
      <c r="J1042" s="5" t="s">
        <v>507</v>
      </c>
      <c r="K1042" s="5" t="s">
        <v>744</v>
      </c>
      <c r="M1042" s="5" t="str">
        <f t="shared" ca="1" si="32"/>
        <v>II</v>
      </c>
      <c r="N1042" s="5">
        <f ca="1">LOOKUP(99^99,--(0&amp;MID(C1042,MIN(FIND({0,1,2,3,4,5,6,7,8,9},C1042&amp;1234567890)),ROW(INDIRECT("1:"&amp;LEN(C1042)+1)))))</f>
        <v>25.33</v>
      </c>
      <c r="O1042" s="5">
        <f t="shared" ca="1" si="33"/>
        <v>10.24</v>
      </c>
      <c r="P1042" s="5">
        <f ca="1">LOOKUP(99^99,--(0&amp;MID(G1042,MIN(FIND({0,1,2,3,4,5,6,7,8,9},G1042&amp;1234567890)),ROW(INDIRECT("1:"&amp;LEN(G1042)+1)))))</f>
        <v>10.24</v>
      </c>
    </row>
    <row r="1043" spans="1:16" x14ac:dyDescent="0.2">
      <c r="A1043" s="148" t="s">
        <v>227</v>
      </c>
      <c r="B1043" s="5">
        <v>78</v>
      </c>
      <c r="C1043" s="5">
        <v>5.6</v>
      </c>
      <c r="D1043" s="5">
        <v>6</v>
      </c>
      <c r="E1043" s="5" t="s">
        <v>523</v>
      </c>
      <c r="F1043" s="5" t="s">
        <v>1291</v>
      </c>
      <c r="G1043" s="5">
        <v>0.5</v>
      </c>
      <c r="H1043" s="5" t="s">
        <v>884</v>
      </c>
      <c r="I1043" s="148" t="s">
        <v>247</v>
      </c>
      <c r="J1043" s="5" t="s">
        <v>508</v>
      </c>
      <c r="K1043" s="5" t="s">
        <v>634</v>
      </c>
      <c r="M1043" s="5" t="str">
        <f t="shared" ca="1" si="32"/>
        <v>I</v>
      </c>
      <c r="N1043" s="5">
        <f ca="1">LOOKUP(99^99,--(0&amp;MID(C1043,MIN(FIND({0,1,2,3,4,5,6,7,8,9},C1043&amp;1234567890)),ROW(INDIRECT("1:"&amp;LEN(C1043)+1)))))</f>
        <v>5.6</v>
      </c>
      <c r="O1043" s="5">
        <f t="shared" ca="1" si="33"/>
        <v>0.5</v>
      </c>
      <c r="P1043" s="5">
        <f ca="1">LOOKUP(99^99,--(0&amp;MID(G1043,MIN(FIND({0,1,2,3,4,5,6,7,8,9},G1043&amp;1234567890)),ROW(INDIRECT("1:"&amp;LEN(G1043)+1)))))</f>
        <v>0.5</v>
      </c>
    </row>
    <row r="1044" spans="1:16" x14ac:dyDescent="0.2">
      <c r="A1044" s="148" t="s">
        <v>191</v>
      </c>
      <c r="B1044" s="5">
        <v>78</v>
      </c>
      <c r="C1044" s="5">
        <v>23.4</v>
      </c>
      <c r="D1044" s="5">
        <v>9</v>
      </c>
      <c r="E1044" s="5" t="s">
        <v>523</v>
      </c>
      <c r="F1044" s="5" t="s">
        <v>509</v>
      </c>
      <c r="G1044" s="5" t="s">
        <v>510</v>
      </c>
      <c r="H1044" s="5" t="s">
        <v>511</v>
      </c>
      <c r="I1044" s="148" t="s">
        <v>215</v>
      </c>
      <c r="J1044" s="5" t="s">
        <v>512</v>
      </c>
      <c r="K1044" s="5" t="s">
        <v>610</v>
      </c>
      <c r="M1044" s="5" t="str">
        <f t="shared" ca="1" si="32"/>
        <v>II</v>
      </c>
      <c r="N1044" s="5">
        <f ca="1">LOOKUP(99^99,--(0&amp;MID(C1044,MIN(FIND({0,1,2,3,4,5,6,7,8,9},C1044&amp;1234567890)),ROW(INDIRECT("1:"&amp;LEN(C1044)+1)))))</f>
        <v>23.4</v>
      </c>
      <c r="O1044" s="5" t="str">
        <f t="shared" ca="1" si="33"/>
        <v>no data</v>
      </c>
      <c r="P1044" s="5">
        <f ca="1">LOOKUP(99^99,--(0&amp;MID(G1044,MIN(FIND({0,1,2,3,4,5,6,7,8,9},G1044&amp;1234567890)),ROW(INDIRECT("1:"&amp;LEN(G1044)+1)))))</f>
        <v>0</v>
      </c>
    </row>
    <row r="1045" spans="1:16" x14ac:dyDescent="0.2">
      <c r="A1045" s="148" t="s">
        <v>172</v>
      </c>
      <c r="B1045" s="5" t="s">
        <v>522</v>
      </c>
      <c r="C1045" s="5">
        <v>7</v>
      </c>
      <c r="D1045" s="5">
        <v>6</v>
      </c>
      <c r="E1045" s="5" t="s">
        <v>523</v>
      </c>
      <c r="F1045" s="5" t="s">
        <v>524</v>
      </c>
      <c r="G1045" s="5" t="s">
        <v>522</v>
      </c>
      <c r="H1045" s="5" t="s">
        <v>522</v>
      </c>
      <c r="I1045" s="148" t="s">
        <v>173</v>
      </c>
      <c r="J1045" s="5" t="s">
        <v>525</v>
      </c>
      <c r="K1045" s="5" t="s">
        <v>526</v>
      </c>
      <c r="M1045" s="5" t="str">
        <f t="shared" ca="1" si="32"/>
        <v>I</v>
      </c>
      <c r="N1045" s="5">
        <f ca="1">LOOKUP(99^99,--(0&amp;MID(C1045,MIN(FIND({0,1,2,3,4,5,6,7,8,9},C1045&amp;1234567890)),ROW(INDIRECT("1:"&amp;LEN(C1045)+1)))))</f>
        <v>7</v>
      </c>
      <c r="O1045" s="5" t="str">
        <f t="shared" si="33"/>
        <v>No data</v>
      </c>
      <c r="P1045" s="5">
        <f ca="1">LOOKUP(99^99,--(0&amp;MID(G1045,MIN(FIND({0,1,2,3,4,5,6,7,8,9},G1045&amp;1234567890)),ROW(INDIRECT("1:"&amp;LEN(G1045)+1)))))</f>
        <v>0</v>
      </c>
    </row>
    <row r="1046" spans="1:16" x14ac:dyDescent="0.2">
      <c r="A1046" s="148" t="s">
        <v>173</v>
      </c>
      <c r="B1046" s="5" t="s">
        <v>527</v>
      </c>
      <c r="C1046" s="5">
        <v>4</v>
      </c>
      <c r="D1046" s="5">
        <v>6</v>
      </c>
      <c r="E1046" s="5" t="s">
        <v>523</v>
      </c>
      <c r="F1046" s="5" t="s">
        <v>528</v>
      </c>
      <c r="G1046" s="5" t="s">
        <v>522</v>
      </c>
      <c r="H1046" s="5" t="s">
        <v>529</v>
      </c>
      <c r="I1046" s="148" t="s">
        <v>178</v>
      </c>
      <c r="J1046" s="5" t="s">
        <v>530</v>
      </c>
      <c r="K1046" s="5" t="s">
        <v>531</v>
      </c>
      <c r="M1046" s="5" t="str">
        <f t="shared" ca="1" si="32"/>
        <v>I</v>
      </c>
      <c r="N1046" s="5">
        <f ca="1">LOOKUP(99^99,--(0&amp;MID(C1046,MIN(FIND({0,1,2,3,4,5,6,7,8,9},C1046&amp;1234567890)),ROW(INDIRECT("1:"&amp;LEN(C1046)+1)))))</f>
        <v>4</v>
      </c>
      <c r="O1046" s="5" t="str">
        <f t="shared" si="33"/>
        <v>No data</v>
      </c>
      <c r="P1046" s="5">
        <f ca="1">LOOKUP(99^99,--(0&amp;MID(G1046,MIN(FIND({0,1,2,3,4,5,6,7,8,9},G1046&amp;1234567890)),ROW(INDIRECT("1:"&amp;LEN(G1046)+1)))))</f>
        <v>0</v>
      </c>
    </row>
    <row r="1047" spans="1:16" x14ac:dyDescent="0.2">
      <c r="A1047" s="148" t="s">
        <v>174</v>
      </c>
      <c r="B1047" s="5" t="s">
        <v>527</v>
      </c>
      <c r="C1047" s="5">
        <v>1.7</v>
      </c>
      <c r="D1047" s="5">
        <v>6</v>
      </c>
      <c r="E1047" s="5" t="s">
        <v>532</v>
      </c>
      <c r="F1047" s="5" t="s">
        <v>533</v>
      </c>
      <c r="G1047" s="5" t="s">
        <v>534</v>
      </c>
      <c r="H1047" s="5" t="s">
        <v>535</v>
      </c>
      <c r="I1047" s="148" t="s">
        <v>248</v>
      </c>
      <c r="J1047" s="5" t="s">
        <v>536</v>
      </c>
      <c r="K1047" s="5" t="s">
        <v>537</v>
      </c>
      <c r="M1047" s="5" t="str">
        <f t="shared" ca="1" si="32"/>
        <v>I</v>
      </c>
      <c r="N1047" s="5">
        <f ca="1">LOOKUP(99^99,--(0&amp;MID(C1047,MIN(FIND({0,1,2,3,4,5,6,7,8,9},C1047&amp;1234567890)),ROW(INDIRECT("1:"&amp;LEN(C1047)+1)))))</f>
        <v>1.7</v>
      </c>
      <c r="O1047" s="5">
        <f t="shared" ca="1" si="33"/>
        <v>0</v>
      </c>
      <c r="P1047" s="5">
        <f ca="1">LOOKUP(99^99,--(0&amp;MID(G1047,MIN(FIND({0,1,2,3,4,5,6,7,8,9},G1047&amp;1234567890)),ROW(INDIRECT("1:"&amp;LEN(G1047)+1)))))</f>
        <v>0</v>
      </c>
    </row>
  </sheetData>
  <autoFilter ref="A1:P1047">
    <sortState ref="A2:Q1047">
      <sortCondition ref="B1:B1047"/>
    </sortState>
  </autoFilter>
  <pageMargins left="0.75" right="0.75" top="1" bottom="1" header="0.5" footer="0.5"/>
  <pageSetup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4:O22"/>
  <sheetViews>
    <sheetView showGridLines="0" showRowColHeaders="0" zoomScale="160" zoomScaleNormal="160" workbookViewId="0">
      <pane ySplit="3" topLeftCell="A4" activePane="bottomLeft" state="frozen"/>
      <selection pane="bottomLeft" activeCell="C7" sqref="C7:D7"/>
    </sheetView>
  </sheetViews>
  <sheetFormatPr defaultRowHeight="12.75" x14ac:dyDescent="0.2"/>
  <cols>
    <col min="2" max="2" width="10.140625" bestFit="1" customWidth="1"/>
    <col min="6" max="6" width="16.85546875" bestFit="1" customWidth="1"/>
  </cols>
  <sheetData>
    <row r="4" spans="2:15" x14ac:dyDescent="0.2">
      <c r="B4" s="25"/>
      <c r="C4" s="26"/>
      <c r="D4" s="26"/>
      <c r="E4" s="26"/>
      <c r="F4" s="26"/>
      <c r="G4" s="26"/>
      <c r="H4" s="26"/>
      <c r="I4" s="27"/>
    </row>
    <row r="5" spans="2:15" x14ac:dyDescent="0.2">
      <c r="B5" s="28" t="s">
        <v>2058</v>
      </c>
      <c r="C5" s="314"/>
      <c r="D5" s="315"/>
      <c r="E5" s="8"/>
      <c r="F5" s="8" t="s">
        <v>2059</v>
      </c>
      <c r="G5" s="314"/>
      <c r="H5" s="315"/>
      <c r="I5" s="29"/>
    </row>
    <row r="6" spans="2:15" x14ac:dyDescent="0.2">
      <c r="B6" s="28"/>
      <c r="C6" s="8"/>
      <c r="D6" s="8"/>
      <c r="E6" s="8"/>
      <c r="F6" s="8"/>
      <c r="G6" s="8"/>
      <c r="H6" s="8"/>
      <c r="I6" s="29"/>
      <c r="K6" s="1"/>
    </row>
    <row r="7" spans="2:15" x14ac:dyDescent="0.2">
      <c r="B7" s="28" t="s">
        <v>2391</v>
      </c>
      <c r="C7" s="314"/>
      <c r="D7" s="315"/>
      <c r="E7" s="8"/>
      <c r="F7" s="24"/>
      <c r="G7" s="317"/>
      <c r="H7" s="317"/>
      <c r="I7" s="29"/>
      <c r="M7" s="1"/>
    </row>
    <row r="8" spans="2:15" x14ac:dyDescent="0.2">
      <c r="B8" s="28"/>
      <c r="C8" s="8"/>
      <c r="D8" s="8"/>
      <c r="E8" s="8"/>
      <c r="F8" s="8"/>
      <c r="G8" s="8"/>
      <c r="H8" s="8"/>
      <c r="I8" s="29"/>
    </row>
    <row r="9" spans="2:15" x14ac:dyDescent="0.2">
      <c r="B9" s="30" t="s">
        <v>2060</v>
      </c>
      <c r="C9" s="314"/>
      <c r="D9" s="315"/>
      <c r="E9" s="8"/>
      <c r="F9" s="24" t="s">
        <v>2061</v>
      </c>
      <c r="G9" s="314"/>
      <c r="H9" s="315"/>
      <c r="I9" s="29"/>
    </row>
    <row r="10" spans="2:15" x14ac:dyDescent="0.2">
      <c r="B10" s="30"/>
      <c r="C10" s="8"/>
      <c r="D10" s="8"/>
      <c r="E10" s="8"/>
      <c r="F10" s="8"/>
      <c r="G10" s="8"/>
      <c r="H10" s="8"/>
      <c r="I10" s="29"/>
    </row>
    <row r="11" spans="2:15" x14ac:dyDescent="0.2">
      <c r="B11" s="30" t="s">
        <v>2062</v>
      </c>
      <c r="C11" s="314"/>
      <c r="D11" s="315"/>
      <c r="E11" s="8"/>
      <c r="F11" s="24" t="s">
        <v>2063</v>
      </c>
      <c r="G11" s="314"/>
      <c r="H11" s="315"/>
      <c r="I11" s="29"/>
    </row>
    <row r="12" spans="2:15" x14ac:dyDescent="0.2">
      <c r="B12" s="28"/>
      <c r="C12" s="8"/>
      <c r="D12" s="8"/>
      <c r="E12" s="8"/>
      <c r="F12" s="8"/>
      <c r="G12" s="8"/>
      <c r="H12" s="8"/>
      <c r="I12" s="29"/>
    </row>
    <row r="13" spans="2:15" x14ac:dyDescent="0.2">
      <c r="B13" s="28" t="s">
        <v>2064</v>
      </c>
      <c r="C13" s="314"/>
      <c r="D13" s="315"/>
      <c r="E13" s="8"/>
      <c r="F13" s="8"/>
      <c r="G13" s="8"/>
      <c r="H13" s="8"/>
      <c r="I13" s="29"/>
      <c r="O13" s="1"/>
    </row>
    <row r="14" spans="2:15" x14ac:dyDescent="0.2">
      <c r="B14" s="28"/>
      <c r="C14" s="8"/>
      <c r="D14" s="8"/>
      <c r="E14" s="8"/>
      <c r="F14" s="8"/>
      <c r="G14" s="8"/>
      <c r="H14" s="8"/>
      <c r="I14" s="29"/>
      <c r="O14" s="1"/>
    </row>
    <row r="15" spans="2:15" x14ac:dyDescent="0.2">
      <c r="B15" s="28" t="s">
        <v>2065</v>
      </c>
      <c r="C15" s="314"/>
      <c r="D15" s="315"/>
      <c r="E15" s="8"/>
      <c r="F15" s="8" t="s">
        <v>2066</v>
      </c>
      <c r="G15" s="314"/>
      <c r="H15" s="315"/>
      <c r="I15" s="29"/>
      <c r="O15" s="1"/>
    </row>
    <row r="16" spans="2:15" x14ac:dyDescent="0.2">
      <c r="B16" s="28"/>
      <c r="C16" s="8"/>
      <c r="D16" s="8"/>
      <c r="E16" s="8"/>
      <c r="F16" s="8"/>
      <c r="G16" s="8"/>
      <c r="H16" s="8"/>
      <c r="I16" s="29"/>
    </row>
    <row r="17" spans="2:9" x14ac:dyDescent="0.2">
      <c r="B17" s="28" t="s">
        <v>2067</v>
      </c>
      <c r="C17" s="314"/>
      <c r="D17" s="315"/>
      <c r="E17" s="8"/>
      <c r="F17" s="8" t="s">
        <v>2068</v>
      </c>
      <c r="G17" s="314"/>
      <c r="H17" s="315"/>
      <c r="I17" s="29"/>
    </row>
    <row r="18" spans="2:9" ht="15" x14ac:dyDescent="0.2">
      <c r="B18" s="31"/>
      <c r="C18" s="32"/>
      <c r="D18" s="32"/>
      <c r="E18" s="32"/>
      <c r="F18" s="32"/>
      <c r="G18" s="32"/>
      <c r="H18" s="32"/>
      <c r="I18" s="33"/>
    </row>
    <row r="19" spans="2:9" x14ac:dyDescent="0.2">
      <c r="B19" s="2" t="s">
        <v>2392</v>
      </c>
      <c r="C19" s="2"/>
      <c r="D19" s="2"/>
      <c r="E19" s="2"/>
      <c r="F19" s="2"/>
      <c r="G19" s="2"/>
      <c r="H19" s="2"/>
      <c r="I19" s="2"/>
    </row>
    <row r="20" spans="2:9" x14ac:dyDescent="0.2">
      <c r="B20" s="316" t="s">
        <v>2094</v>
      </c>
      <c r="C20" s="316"/>
      <c r="D20" s="316"/>
      <c r="E20" s="316"/>
      <c r="F20" s="316"/>
      <c r="G20" s="316"/>
      <c r="H20" s="316"/>
      <c r="I20" s="316"/>
    </row>
    <row r="21" spans="2:9" x14ac:dyDescent="0.2">
      <c r="B21" s="79"/>
      <c r="C21" s="79"/>
      <c r="D21" s="79"/>
      <c r="E21" s="79"/>
      <c r="F21" s="79"/>
      <c r="G21" s="79"/>
      <c r="H21" s="79"/>
      <c r="I21" s="79"/>
    </row>
    <row r="22" spans="2:9" x14ac:dyDescent="0.2">
      <c r="B22" s="2"/>
      <c r="C22" s="2"/>
      <c r="D22" s="2"/>
      <c r="E22" s="2"/>
      <c r="F22" s="2"/>
      <c r="G22" s="2"/>
      <c r="H22" s="2"/>
      <c r="I22" s="2"/>
    </row>
  </sheetData>
  <sheetProtection sheet="1" objects="1" scenarios="1" selectLockedCells="1"/>
  <mergeCells count="14">
    <mergeCell ref="C17:D17"/>
    <mergeCell ref="G17:H17"/>
    <mergeCell ref="B20:I20"/>
    <mergeCell ref="C5:D5"/>
    <mergeCell ref="G5:H5"/>
    <mergeCell ref="C7:D7"/>
    <mergeCell ref="G7:H7"/>
    <mergeCell ref="C9:D9"/>
    <mergeCell ref="G9:H9"/>
    <mergeCell ref="C11:D11"/>
    <mergeCell ref="G11:H11"/>
    <mergeCell ref="C13:D13"/>
    <mergeCell ref="C15:D15"/>
    <mergeCell ref="G15:H1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4:K40"/>
  <sheetViews>
    <sheetView showGridLines="0" showRowColHeaders="0" zoomScale="160" zoomScaleNormal="160" workbookViewId="0">
      <pane ySplit="3" topLeftCell="A10" activePane="bottomLeft" state="frozen"/>
      <selection pane="bottomLeft" activeCell="G34" sqref="G34:H35"/>
    </sheetView>
  </sheetViews>
  <sheetFormatPr defaultRowHeight="12.75" x14ac:dyDescent="0.2"/>
  <sheetData>
    <row r="4" spans="2:11" x14ac:dyDescent="0.2">
      <c r="B4" s="320" t="s">
        <v>2101</v>
      </c>
      <c r="C4" s="321"/>
      <c r="D4" s="321"/>
      <c r="E4" s="321"/>
      <c r="F4" s="321"/>
      <c r="G4" s="321"/>
      <c r="H4" s="321"/>
      <c r="I4" s="322"/>
    </row>
    <row r="5" spans="2:11" ht="14.25" customHeight="1" x14ac:dyDescent="0.2">
      <c r="B5" s="323" t="s">
        <v>2069</v>
      </c>
      <c r="C5" s="324"/>
      <c r="D5" s="324"/>
      <c r="E5" s="324"/>
      <c r="F5" s="324"/>
      <c r="G5" s="324"/>
      <c r="H5" s="324"/>
      <c r="I5" s="325"/>
    </row>
    <row r="6" spans="2:11" ht="14.25" x14ac:dyDescent="0.2">
      <c r="B6" s="34" t="s">
        <v>2070</v>
      </c>
      <c r="C6" s="9"/>
      <c r="D6" s="9"/>
      <c r="E6" s="10" t="s">
        <v>2071</v>
      </c>
      <c r="F6" s="40"/>
      <c r="G6" s="44"/>
      <c r="H6" s="6"/>
      <c r="I6" s="41"/>
      <c r="K6" s="143"/>
    </row>
    <row r="7" spans="2:11" x14ac:dyDescent="0.2">
      <c r="B7" s="28"/>
      <c r="C7" s="8"/>
      <c r="D7" s="8"/>
      <c r="E7" s="129"/>
      <c r="F7" s="11"/>
      <c r="G7" s="3"/>
      <c r="H7" s="6"/>
      <c r="I7" s="41"/>
    </row>
    <row r="8" spans="2:11" x14ac:dyDescent="0.2">
      <c r="B8" s="28"/>
      <c r="C8" s="8"/>
      <c r="D8" s="8"/>
      <c r="E8" s="45"/>
      <c r="F8" s="11"/>
      <c r="G8" s="3"/>
      <c r="H8" s="6"/>
      <c r="I8" s="41"/>
    </row>
    <row r="9" spans="2:11" ht="14.25" customHeight="1" x14ac:dyDescent="0.2">
      <c r="B9" s="323" t="s">
        <v>2072</v>
      </c>
      <c r="C9" s="324"/>
      <c r="D9" s="324"/>
      <c r="E9" s="324"/>
      <c r="F9" s="324"/>
      <c r="G9" s="324"/>
      <c r="H9" s="324"/>
      <c r="I9" s="325"/>
    </row>
    <row r="10" spans="2:11" ht="14.25" x14ac:dyDescent="0.2">
      <c r="B10" s="34" t="s">
        <v>2073</v>
      </c>
      <c r="C10" s="9"/>
      <c r="D10" s="39"/>
      <c r="E10" s="12" t="s">
        <v>2074</v>
      </c>
      <c r="F10" s="40"/>
      <c r="G10" s="7"/>
      <c r="H10" s="6"/>
      <c r="I10" s="41"/>
    </row>
    <row r="11" spans="2:11" ht="14.25" x14ac:dyDescent="0.2">
      <c r="B11" s="28"/>
      <c r="C11" s="8"/>
      <c r="D11" s="8"/>
      <c r="E11" s="129"/>
      <c r="F11" s="11"/>
      <c r="G11" s="44"/>
      <c r="H11" s="6"/>
      <c r="I11" s="41"/>
    </row>
    <row r="12" spans="2:11" ht="14.25" x14ac:dyDescent="0.2">
      <c r="B12" s="28"/>
      <c r="C12" s="8"/>
      <c r="D12" s="8"/>
      <c r="E12" s="45"/>
      <c r="F12" s="11"/>
      <c r="G12" s="44"/>
      <c r="H12" s="6"/>
      <c r="I12" s="41"/>
    </row>
    <row r="13" spans="2:11" x14ac:dyDescent="0.2">
      <c r="B13" s="323" t="s">
        <v>2075</v>
      </c>
      <c r="C13" s="324"/>
      <c r="D13" s="324"/>
      <c r="E13" s="324"/>
      <c r="F13" s="324"/>
      <c r="G13" s="324"/>
      <c r="H13" s="324"/>
      <c r="I13" s="325"/>
    </row>
    <row r="14" spans="2:11" x14ac:dyDescent="0.2">
      <c r="B14" s="34" t="s">
        <v>2076</v>
      </c>
      <c r="C14" s="8"/>
      <c r="D14" s="8"/>
      <c r="E14" s="11" t="s">
        <v>2077</v>
      </c>
      <c r="F14" s="40"/>
      <c r="G14" s="3"/>
      <c r="H14" s="6"/>
      <c r="I14" s="41"/>
    </row>
    <row r="15" spans="2:11" ht="14.25" x14ac:dyDescent="0.2">
      <c r="B15" s="38"/>
      <c r="C15" s="8"/>
      <c r="D15" s="8"/>
      <c r="E15" s="129"/>
      <c r="F15" s="11"/>
      <c r="G15" s="44"/>
      <c r="H15" s="6"/>
      <c r="I15" s="41"/>
    </row>
    <row r="16" spans="2:11" ht="14.25" x14ac:dyDescent="0.2">
      <c r="B16" s="38"/>
      <c r="C16" s="8"/>
      <c r="D16" s="8"/>
      <c r="E16" s="45"/>
      <c r="F16" s="11"/>
      <c r="G16" s="44"/>
      <c r="H16" s="6"/>
      <c r="I16" s="41"/>
    </row>
    <row r="17" spans="2:9" x14ac:dyDescent="0.2">
      <c r="B17" s="323" t="s">
        <v>2078</v>
      </c>
      <c r="C17" s="324"/>
      <c r="D17" s="324"/>
      <c r="E17" s="324"/>
      <c r="F17" s="324"/>
      <c r="G17" s="324"/>
      <c r="H17" s="324"/>
      <c r="I17" s="325"/>
    </row>
    <row r="18" spans="2:9" x14ac:dyDescent="0.2">
      <c r="B18" s="34" t="s">
        <v>2079</v>
      </c>
      <c r="C18" s="39"/>
      <c r="D18" s="8"/>
      <c r="E18" s="8"/>
      <c r="F18" s="8"/>
      <c r="G18" s="3"/>
      <c r="H18" s="6"/>
      <c r="I18" s="41"/>
    </row>
    <row r="19" spans="2:9" x14ac:dyDescent="0.2">
      <c r="B19" s="28"/>
      <c r="C19" s="330"/>
      <c r="D19" s="331"/>
      <c r="E19" s="331"/>
      <c r="F19" s="332"/>
      <c r="G19" s="2"/>
      <c r="H19" s="6"/>
      <c r="I19" s="41"/>
    </row>
    <row r="20" spans="2:9" x14ac:dyDescent="0.2">
      <c r="B20" s="28"/>
      <c r="C20" s="333"/>
      <c r="D20" s="334"/>
      <c r="E20" s="334"/>
      <c r="F20" s="335"/>
      <c r="G20" s="2"/>
      <c r="H20" s="6"/>
      <c r="I20" s="41"/>
    </row>
    <row r="21" spans="2:9" x14ac:dyDescent="0.2">
      <c r="B21" s="35"/>
      <c r="C21" s="32"/>
      <c r="D21" s="32"/>
      <c r="E21" s="32"/>
      <c r="F21" s="32"/>
      <c r="G21" s="32"/>
      <c r="H21" s="42"/>
      <c r="I21" s="43"/>
    </row>
    <row r="22" spans="2:9" x14ac:dyDescent="0.2">
      <c r="B22" s="5"/>
      <c r="C22" s="5"/>
      <c r="D22" s="5"/>
      <c r="E22" s="5"/>
      <c r="F22" s="5"/>
      <c r="G22" s="5"/>
    </row>
    <row r="23" spans="2:9" x14ac:dyDescent="0.2">
      <c r="B23" s="5"/>
      <c r="C23" s="5"/>
      <c r="D23" s="5"/>
      <c r="E23" s="5"/>
      <c r="F23" s="5"/>
      <c r="G23" s="5"/>
    </row>
    <row r="24" spans="2:9" x14ac:dyDescent="0.2">
      <c r="B24" s="320" t="s">
        <v>2102</v>
      </c>
      <c r="C24" s="321"/>
      <c r="D24" s="321"/>
      <c r="E24" s="321"/>
      <c r="F24" s="321"/>
      <c r="G24" s="321"/>
      <c r="H24" s="321"/>
      <c r="I24" s="322"/>
    </row>
    <row r="25" spans="2:9" ht="34.5" customHeight="1" x14ac:dyDescent="0.2">
      <c r="B25" s="326" t="s">
        <v>2289</v>
      </c>
      <c r="C25" s="327"/>
      <c r="D25" s="327"/>
      <c r="E25" s="327"/>
      <c r="F25" s="327"/>
      <c r="G25" s="327"/>
      <c r="H25" s="327"/>
      <c r="I25" s="328"/>
    </row>
    <row r="26" spans="2:9" x14ac:dyDescent="0.2">
      <c r="B26" s="323" t="s">
        <v>2069</v>
      </c>
      <c r="C26" s="324"/>
      <c r="D26" s="324"/>
      <c r="E26" s="324"/>
      <c r="F26" s="324"/>
      <c r="G26" s="324"/>
      <c r="H26" s="324"/>
      <c r="I26" s="325"/>
    </row>
    <row r="27" spans="2:9" x14ac:dyDescent="0.2">
      <c r="B27" s="34" t="s">
        <v>2080</v>
      </c>
      <c r="C27" s="39"/>
      <c r="D27" s="39"/>
      <c r="E27" s="10"/>
      <c r="F27" s="40"/>
      <c r="G27" s="8"/>
      <c r="H27" s="6"/>
      <c r="I27" s="41"/>
    </row>
    <row r="28" spans="2:9" x14ac:dyDescent="0.2">
      <c r="B28" s="28"/>
      <c r="C28" s="8"/>
      <c r="D28" s="8"/>
      <c r="E28" s="130"/>
      <c r="F28" s="11"/>
      <c r="G28" s="8"/>
      <c r="H28" s="6"/>
      <c r="I28" s="41"/>
    </row>
    <row r="29" spans="2:9" x14ac:dyDescent="0.2">
      <c r="B29" s="323" t="s">
        <v>2072</v>
      </c>
      <c r="C29" s="324"/>
      <c r="D29" s="324"/>
      <c r="E29" s="324"/>
      <c r="F29" s="324"/>
      <c r="G29" s="324"/>
      <c r="H29" s="324"/>
      <c r="I29" s="325"/>
    </row>
    <row r="30" spans="2:9" x14ac:dyDescent="0.2">
      <c r="B30" s="34" t="s">
        <v>2089</v>
      </c>
      <c r="C30" s="39"/>
      <c r="D30" s="39"/>
      <c r="E30" s="10"/>
      <c r="F30" s="40"/>
      <c r="G30" s="8"/>
      <c r="H30" s="6"/>
      <c r="I30" s="41"/>
    </row>
    <row r="31" spans="2:9" x14ac:dyDescent="0.2">
      <c r="B31" s="28"/>
      <c r="C31" s="8"/>
      <c r="D31" s="8"/>
      <c r="E31" s="131"/>
      <c r="F31" s="11"/>
      <c r="G31" s="8"/>
      <c r="H31" s="6"/>
      <c r="I31" s="41"/>
    </row>
    <row r="32" spans="2:9" x14ac:dyDescent="0.2">
      <c r="B32" s="323" t="s">
        <v>2075</v>
      </c>
      <c r="C32" s="319"/>
      <c r="D32" s="319"/>
      <c r="E32" s="319"/>
      <c r="F32" s="319"/>
      <c r="G32" s="319"/>
      <c r="H32" s="319"/>
      <c r="I32" s="329"/>
    </row>
    <row r="33" spans="2:9" x14ac:dyDescent="0.2">
      <c r="B33" s="34" t="s">
        <v>2279</v>
      </c>
      <c r="C33" s="39"/>
      <c r="D33" s="39"/>
      <c r="E33" s="10"/>
      <c r="F33" s="40"/>
      <c r="G33" s="8"/>
      <c r="H33" s="6"/>
      <c r="I33" s="41"/>
    </row>
    <row r="34" spans="2:9" x14ac:dyDescent="0.2">
      <c r="B34" s="28"/>
      <c r="C34" s="8"/>
      <c r="D34" s="8" t="s">
        <v>2097</v>
      </c>
      <c r="E34" s="129"/>
      <c r="F34" s="11"/>
      <c r="G34" s="410" t="s">
        <v>2233</v>
      </c>
      <c r="H34" s="410"/>
      <c r="I34" s="41"/>
    </row>
    <row r="35" spans="2:9" x14ac:dyDescent="0.2">
      <c r="B35" s="28"/>
      <c r="C35" s="8"/>
      <c r="D35" s="8" t="s">
        <v>2098</v>
      </c>
      <c r="E35" s="129"/>
      <c r="F35" s="11"/>
      <c r="G35" s="410"/>
      <c r="H35" s="410"/>
      <c r="I35" s="41"/>
    </row>
    <row r="36" spans="2:9" x14ac:dyDescent="0.2">
      <c r="B36" s="28"/>
      <c r="C36" s="8"/>
      <c r="D36" s="8" t="s">
        <v>2099</v>
      </c>
      <c r="E36" s="129"/>
      <c r="F36" s="11"/>
      <c r="G36" s="8"/>
      <c r="H36" s="6"/>
      <c r="I36" s="41"/>
    </row>
    <row r="37" spans="2:9" x14ac:dyDescent="0.2">
      <c r="B37" s="323" t="s">
        <v>2078</v>
      </c>
      <c r="C37" s="324"/>
      <c r="D37" s="324"/>
      <c r="E37" s="324"/>
      <c r="F37" s="324"/>
      <c r="G37" s="324"/>
      <c r="H37" s="324"/>
      <c r="I37" s="325"/>
    </row>
    <row r="38" spans="2:9" ht="12.75" customHeight="1" x14ac:dyDescent="0.2">
      <c r="B38" s="318" t="s">
        <v>2100</v>
      </c>
      <c r="C38" s="319"/>
      <c r="D38" s="319"/>
      <c r="E38" s="319"/>
      <c r="F38" s="319"/>
      <c r="G38" s="319"/>
      <c r="H38" s="6"/>
      <c r="I38" s="41"/>
    </row>
    <row r="39" spans="2:9" x14ac:dyDescent="0.2">
      <c r="B39" s="28"/>
      <c r="C39" s="8"/>
      <c r="D39" s="8"/>
      <c r="E39" s="129"/>
      <c r="F39" s="11"/>
      <c r="G39" s="8"/>
      <c r="H39" s="6"/>
      <c r="I39" s="41"/>
    </row>
    <row r="40" spans="2:9" x14ac:dyDescent="0.2">
      <c r="B40" s="36"/>
      <c r="C40" s="37"/>
      <c r="D40" s="37"/>
      <c r="E40" s="37"/>
      <c r="F40" s="37"/>
      <c r="G40" s="37"/>
      <c r="H40" s="42"/>
      <c r="I40" s="43"/>
    </row>
  </sheetData>
  <sheetProtection sheet="1" objects="1" scenarios="1" selectLockedCells="1"/>
  <mergeCells count="14">
    <mergeCell ref="B38:G38"/>
    <mergeCell ref="B4:I4"/>
    <mergeCell ref="B5:I5"/>
    <mergeCell ref="B24:I24"/>
    <mergeCell ref="B9:I9"/>
    <mergeCell ref="B13:I13"/>
    <mergeCell ref="B17:I17"/>
    <mergeCell ref="B26:I26"/>
    <mergeCell ref="B25:I25"/>
    <mergeCell ref="B37:I37"/>
    <mergeCell ref="B32:I32"/>
    <mergeCell ref="B29:I29"/>
    <mergeCell ref="C19:F20"/>
    <mergeCell ref="G34:H35"/>
  </mergeCells>
  <dataValidations count="3">
    <dataValidation type="decimal" operator="greaterThanOrEqual" allowBlank="1" showInputMessage="1" showErrorMessage="1" sqref="E28">
      <formula1>0</formula1>
    </dataValidation>
    <dataValidation type="list" allowBlank="1" showInputMessage="1" showErrorMessage="1" sqref="E12 E8 E16">
      <formula1>$I$5:$I$8</formula1>
    </dataValidation>
    <dataValidation type="whole" operator="greaterThanOrEqual" allowBlank="1" showInputMessage="1" showErrorMessage="1" sqref="E31">
      <formula1>0</formula1>
    </dataValidation>
  </dataValidations>
  <hyperlinks>
    <hyperlink ref="G34:H35" location="'TNM Staging Info'!A1" display="Click here for more information on TNM Staging"/>
  </hyperlinks>
  <pageMargins left="0.7" right="0.7" top="0.75" bottom="0.75" header="0.3" footer="0.3"/>
  <drawing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Format!B31:B34</xm:f>
          </x14:formula1>
          <xm:sqref>E39</xm:sqref>
        </x14:dataValidation>
        <x14:dataValidation type="list" operator="greaterThan" allowBlank="1" showInputMessage="1" showErrorMessage="1">
          <x14:formula1>
            <xm:f>Format!B12:B23</xm:f>
          </x14:formula1>
          <xm:sqref>E34</xm:sqref>
        </x14:dataValidation>
        <x14:dataValidation type="list" operator="greaterThan" allowBlank="1" showInputMessage="1" showErrorMessage="1">
          <x14:formula1>
            <xm:f>Format!B24:B25</xm:f>
          </x14:formula1>
          <xm:sqref>E35</xm:sqref>
        </x14:dataValidation>
        <x14:dataValidation type="list" operator="greaterThan" allowBlank="1" showInputMessage="1" showErrorMessage="1">
          <x14:formula1>
            <xm:f>Format!B26:B30</xm:f>
          </x14:formula1>
          <xm:sqref>E36</xm:sqref>
        </x14:dataValidation>
        <x14:dataValidation type="list" allowBlank="1" showInputMessage="1" showErrorMessage="1">
          <x14:formula1>
            <xm:f>Format!B6:B9</xm:f>
          </x14:formula1>
          <xm:sqref>E7</xm:sqref>
        </x14:dataValidation>
        <x14:dataValidation type="list" allowBlank="1" showInputMessage="1" showErrorMessage="1">
          <x14:formula1>
            <xm:f>Format!B10:B13</xm:f>
          </x14:formula1>
          <xm:sqref>E11</xm:sqref>
        </x14:dataValidation>
        <x14:dataValidation type="list" allowBlank="1" showInputMessage="1" showErrorMessage="1">
          <x14:formula1>
            <xm:f>Format!B14:B17</xm:f>
          </x14:formula1>
          <xm:sqref>E15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4:T78"/>
  <sheetViews>
    <sheetView showGridLines="0" zoomScale="160" zoomScaleNormal="160" workbookViewId="0">
      <pane ySplit="3" topLeftCell="A4" activePane="bottomLeft" state="frozen"/>
      <selection pane="bottomLeft" activeCell="E19" sqref="E19:G19"/>
    </sheetView>
  </sheetViews>
  <sheetFormatPr defaultRowHeight="12.75" x14ac:dyDescent="0.2"/>
  <cols>
    <col min="1" max="7" width="9.140625" style="1"/>
    <col min="8" max="8" width="9.5703125" style="1" customWidth="1"/>
    <col min="9" max="9" width="10" style="1" customWidth="1"/>
    <col min="10" max="16384" width="9.140625" style="1"/>
  </cols>
  <sheetData>
    <row r="4" spans="2:10" ht="12.75" customHeight="1" x14ac:dyDescent="0.2">
      <c r="B4" s="358" t="s">
        <v>2394</v>
      </c>
      <c r="C4" s="358"/>
      <c r="D4" s="358"/>
      <c r="E4" s="358"/>
      <c r="F4" s="358"/>
      <c r="G4" s="358"/>
      <c r="H4" s="358"/>
      <c r="I4" s="358"/>
      <c r="J4" s="13"/>
    </row>
    <row r="5" spans="2:10" x14ac:dyDescent="0.2">
      <c r="B5" s="358"/>
      <c r="C5" s="358"/>
      <c r="D5" s="358"/>
      <c r="E5" s="358"/>
      <c r="F5" s="358"/>
      <c r="G5" s="358"/>
      <c r="H5" s="358"/>
      <c r="I5" s="358"/>
      <c r="J5" s="13"/>
    </row>
    <row r="6" spans="2:10" x14ac:dyDescent="0.2">
      <c r="B6" s="358"/>
      <c r="C6" s="358"/>
      <c r="D6" s="358"/>
      <c r="E6" s="358"/>
      <c r="F6" s="358"/>
      <c r="G6" s="358"/>
      <c r="H6" s="358"/>
      <c r="I6" s="358"/>
      <c r="J6" s="13"/>
    </row>
    <row r="7" spans="2:10" x14ac:dyDescent="0.2">
      <c r="B7" s="299"/>
      <c r="C7" s="299"/>
      <c r="D7" s="299"/>
      <c r="E7" s="299"/>
      <c r="F7" s="299"/>
      <c r="G7" s="299"/>
      <c r="H7" s="299"/>
      <c r="I7" s="299"/>
      <c r="J7" s="13"/>
    </row>
    <row r="8" spans="2:10" x14ac:dyDescent="0.2">
      <c r="B8" s="300" t="s">
        <v>2375</v>
      </c>
      <c r="C8" s="359" t="s">
        <v>2119</v>
      </c>
      <c r="D8" s="359"/>
      <c r="E8" s="359"/>
      <c r="F8" s="359" t="s">
        <v>2384</v>
      </c>
      <c r="G8" s="359"/>
      <c r="H8" s="359"/>
      <c r="I8" s="359"/>
      <c r="J8" s="13"/>
    </row>
    <row r="9" spans="2:10" ht="53.25" customHeight="1" x14ac:dyDescent="0.2">
      <c r="B9" s="301">
        <v>1</v>
      </c>
      <c r="C9" s="411" t="str">
        <f>VLOOKUP($B9,Format!$A$39:$C$45,2,FALSE)</f>
        <v>Sexual Dysfunction</v>
      </c>
      <c r="D9" s="412"/>
      <c r="E9" s="413"/>
      <c r="F9" s="355" t="str">
        <f>VLOOKUP(B9,Format!$A$39:$C$45,3,FALSE)</f>
        <v>Sexual dysfunction includes Erectile Dysfunction and Peyronies disease (uncommon).  You will have permanent impotentence and pain during sexual activity.</v>
      </c>
      <c r="G9" s="356"/>
      <c r="H9" s="356"/>
      <c r="I9" s="357"/>
      <c r="J9" s="13"/>
    </row>
    <row r="10" spans="2:10" ht="51.75" customHeight="1" x14ac:dyDescent="0.2">
      <c r="B10" s="301">
        <v>2</v>
      </c>
      <c r="C10" s="411" t="str">
        <f>VLOOKUP($B10,Format!$A$39:$C$45,2,FALSE)</f>
        <v>Urinary Issues</v>
      </c>
      <c r="D10" s="412"/>
      <c r="E10" s="413"/>
      <c r="F10" s="355" t="str">
        <f>VLOOKUP(B10,Format!$A$39:$C$45,3,FALSE)</f>
        <v>Urinary Issues refer to Urinary Tract Infections, Strictures, and Prostatitis.  You will have severe pain and difficulty during urination.</v>
      </c>
      <c r="G10" s="356"/>
      <c r="H10" s="356"/>
      <c r="I10" s="357"/>
      <c r="J10" s="13"/>
    </row>
    <row r="11" spans="2:10" ht="43.5" customHeight="1" x14ac:dyDescent="0.2">
      <c r="B11" s="301">
        <v>3</v>
      </c>
      <c r="C11" s="411" t="str">
        <f>VLOOKUP($B11,Format!$A$39:$C$45,2,FALSE)</f>
        <v>Leakage</v>
      </c>
      <c r="D11" s="412"/>
      <c r="E11" s="413"/>
      <c r="F11" s="355" t="str">
        <f>VLOOKUP(B11,Format!$A$39:$C$45,3,FALSE)</f>
        <v>Leakage includes both urinary and fecal incontinence and Climacturia.  You will have total leakage of urination and waste.</v>
      </c>
      <c r="G11" s="356"/>
      <c r="H11" s="356"/>
      <c r="I11" s="357"/>
      <c r="J11" s="13"/>
    </row>
    <row r="12" spans="2:10" ht="42.75" customHeight="1" x14ac:dyDescent="0.2">
      <c r="B12" s="301">
        <v>4</v>
      </c>
      <c r="C12" s="411" t="str">
        <f>VLOOKUP($B12,Format!$A$39:$C$45,2,FALSE)</f>
        <v>Bowel Issues</v>
      </c>
      <c r="D12" s="412"/>
      <c r="E12" s="413"/>
      <c r="F12" s="355" t="str">
        <f>VLOOKUP(B12,Format!$A$39:$C$45,3,FALSE)</f>
        <v>Bowel issues refers to Proctitis.  You will have bloody stools and severe pain during bowel movements.</v>
      </c>
      <c r="G12" s="356"/>
      <c r="H12" s="356"/>
      <c r="I12" s="357"/>
      <c r="J12" s="13"/>
    </row>
    <row r="13" spans="2:10" ht="30.75" customHeight="1" x14ac:dyDescent="0.2">
      <c r="B13" s="301">
        <v>5</v>
      </c>
      <c r="C13" s="411" t="str">
        <f>VLOOKUP($B13,Format!$A$39:$C$45,2,FALSE)</f>
        <v>Physical Illness</v>
      </c>
      <c r="D13" s="412"/>
      <c r="E13" s="413"/>
      <c r="F13" s="355" t="str">
        <f>VLOOKUP(B13,Format!$A$39:$C$45,3,FALSE)</f>
        <v>You will suffer from a nausea and vomitting, fatigue, and hot flashes.</v>
      </c>
      <c r="G13" s="356"/>
      <c r="H13" s="356"/>
      <c r="I13" s="357"/>
      <c r="J13" s="13"/>
    </row>
    <row r="14" spans="2:10" ht="17.25" customHeight="1" x14ac:dyDescent="0.2">
      <c r="B14" s="301">
        <v>6</v>
      </c>
      <c r="C14" s="411" t="str">
        <f>VLOOKUP($B14,Format!$A$39:$C$45,2,FALSE)</f>
        <v>Infertility</v>
      </c>
      <c r="D14" s="412"/>
      <c r="E14" s="413"/>
      <c r="F14" s="355" t="str">
        <f>VLOOKUP(B14,Format!$A$39:$C$45,3,FALSE)</f>
        <v>You will not be able to conceive a child.</v>
      </c>
      <c r="G14" s="356"/>
      <c r="H14" s="356"/>
      <c r="I14" s="357"/>
      <c r="J14" s="13"/>
    </row>
    <row r="15" spans="2:10" ht="30" customHeight="1" x14ac:dyDescent="0.2">
      <c r="B15" s="301">
        <v>7</v>
      </c>
      <c r="C15" s="411" t="str">
        <f>VLOOKUP($B15,Format!$A$39:$C$45,2,FALSE)</f>
        <v>Change in Appearance</v>
      </c>
      <c r="D15" s="412"/>
      <c r="E15" s="413"/>
      <c r="F15" s="355" t="str">
        <f>VLOOKUP(B15,Format!$A$39:$C$45,3,FALSE)</f>
        <v>You will lose all your hair, lose muscle mass, and gain weight.</v>
      </c>
      <c r="G15" s="356"/>
      <c r="H15" s="356"/>
      <c r="I15" s="357"/>
      <c r="J15" s="13"/>
    </row>
    <row r="16" spans="2:10" ht="12.75" customHeight="1" x14ac:dyDescent="0.2">
      <c r="B16" s="302"/>
      <c r="C16" s="302"/>
      <c r="D16" s="302"/>
      <c r="E16" s="302"/>
      <c r="F16" s="303"/>
      <c r="G16" s="303"/>
      <c r="H16" s="303"/>
      <c r="I16" s="303"/>
      <c r="J16" s="13"/>
    </row>
    <row r="17" spans="2:20" x14ac:dyDescent="0.2">
      <c r="B17" s="349" t="s">
        <v>2051</v>
      </c>
      <c r="C17" s="350"/>
      <c r="D17" s="350"/>
      <c r="E17" s="350"/>
      <c r="F17" s="350"/>
      <c r="G17" s="350"/>
      <c r="H17" s="350"/>
      <c r="I17" s="351"/>
      <c r="J17" s="13"/>
    </row>
    <row r="18" spans="2:20" x14ac:dyDescent="0.2">
      <c r="B18" s="307"/>
      <c r="C18" s="304"/>
      <c r="D18" s="304"/>
      <c r="E18" s="304"/>
      <c r="F18" s="304"/>
      <c r="G18" s="304"/>
      <c r="H18" s="304"/>
      <c r="I18" s="49"/>
    </row>
    <row r="19" spans="2:20" x14ac:dyDescent="0.2">
      <c r="B19" s="47"/>
      <c r="C19" s="51" t="s">
        <v>2393</v>
      </c>
      <c r="D19" s="48">
        <v>1</v>
      </c>
      <c r="E19" s="352"/>
      <c r="F19" s="353"/>
      <c r="G19" s="354"/>
      <c r="H19" s="48"/>
      <c r="I19" s="49"/>
    </row>
    <row r="20" spans="2:20" x14ac:dyDescent="0.2">
      <c r="B20" s="47"/>
      <c r="C20" s="304"/>
      <c r="D20" s="48"/>
      <c r="E20" s="50"/>
      <c r="F20" s="50"/>
      <c r="G20" s="48"/>
      <c r="H20" s="48"/>
      <c r="I20" s="49"/>
    </row>
    <row r="21" spans="2:20" x14ac:dyDescent="0.2">
      <c r="B21" s="47"/>
      <c r="C21" s="304"/>
      <c r="D21" s="48">
        <v>2</v>
      </c>
      <c r="E21" s="352"/>
      <c r="F21" s="353"/>
      <c r="G21" s="354"/>
      <c r="H21" s="48"/>
      <c r="I21" s="49"/>
      <c r="R21" s="291"/>
      <c r="S21" s="291"/>
      <c r="T21" s="291"/>
    </row>
    <row r="22" spans="2:20" x14ac:dyDescent="0.2">
      <c r="B22" s="47"/>
      <c r="C22" s="304"/>
      <c r="D22" s="48"/>
      <c r="E22" s="50"/>
      <c r="F22" s="50"/>
      <c r="G22" s="48"/>
      <c r="H22" s="48"/>
      <c r="I22" s="49"/>
      <c r="P22" s="291"/>
      <c r="Q22" s="291"/>
      <c r="R22" s="291"/>
    </row>
    <row r="23" spans="2:20" x14ac:dyDescent="0.2">
      <c r="B23" s="47"/>
      <c r="C23" s="6"/>
      <c r="D23" s="48">
        <v>3</v>
      </c>
      <c r="E23" s="352"/>
      <c r="F23" s="353"/>
      <c r="G23" s="354"/>
      <c r="H23" s="48"/>
      <c r="I23" s="49"/>
    </row>
    <row r="24" spans="2:20" x14ac:dyDescent="0.2">
      <c r="B24" s="47"/>
      <c r="C24" s="48"/>
      <c r="D24" s="48"/>
      <c r="E24" s="50"/>
      <c r="F24" s="50"/>
      <c r="G24" s="48"/>
      <c r="H24" s="48"/>
      <c r="I24" s="49"/>
    </row>
    <row r="25" spans="2:20" x14ac:dyDescent="0.2">
      <c r="B25" s="47"/>
      <c r="C25" s="48"/>
      <c r="D25" s="48">
        <v>4</v>
      </c>
      <c r="E25" s="352"/>
      <c r="F25" s="353"/>
      <c r="G25" s="354"/>
      <c r="H25" s="48"/>
      <c r="I25" s="49"/>
    </row>
    <row r="26" spans="2:20" x14ac:dyDescent="0.2">
      <c r="B26" s="47"/>
      <c r="C26" s="48"/>
      <c r="D26" s="48"/>
      <c r="E26" s="50"/>
      <c r="F26" s="50"/>
      <c r="G26" s="48"/>
      <c r="H26" s="48"/>
      <c r="I26" s="49"/>
    </row>
    <row r="27" spans="2:20" x14ac:dyDescent="0.2">
      <c r="B27" s="47"/>
      <c r="C27" s="48"/>
      <c r="D27" s="48">
        <v>5</v>
      </c>
      <c r="E27" s="352"/>
      <c r="F27" s="353"/>
      <c r="G27" s="354"/>
      <c r="H27" s="48"/>
      <c r="I27" s="49"/>
    </row>
    <row r="28" spans="2:20" x14ac:dyDescent="0.2">
      <c r="B28" s="47"/>
      <c r="C28" s="48"/>
      <c r="D28" s="48"/>
      <c r="E28" s="50"/>
      <c r="F28" s="50"/>
      <c r="G28" s="48"/>
      <c r="H28" s="48"/>
      <c r="I28" s="49"/>
    </row>
    <row r="29" spans="2:20" x14ac:dyDescent="0.2">
      <c r="B29" s="47"/>
      <c r="C29" s="48"/>
      <c r="D29" s="48">
        <v>6</v>
      </c>
      <c r="E29" s="352"/>
      <c r="F29" s="353"/>
      <c r="G29" s="354"/>
      <c r="H29" s="48"/>
      <c r="I29" s="49"/>
    </row>
    <row r="30" spans="2:20" x14ac:dyDescent="0.2">
      <c r="B30" s="47"/>
      <c r="C30" s="48"/>
      <c r="D30" s="48"/>
      <c r="E30" s="50"/>
      <c r="F30" s="50"/>
      <c r="G30" s="48"/>
      <c r="H30" s="48"/>
      <c r="I30" s="49"/>
    </row>
    <row r="31" spans="2:20" x14ac:dyDescent="0.2">
      <c r="B31" s="343" t="s">
        <v>2395</v>
      </c>
      <c r="C31" s="344"/>
      <c r="D31" s="48">
        <v>7</v>
      </c>
      <c r="E31" s="352"/>
      <c r="F31" s="353"/>
      <c r="G31" s="354"/>
      <c r="H31" s="48"/>
      <c r="I31" s="49"/>
    </row>
    <row r="32" spans="2:20" x14ac:dyDescent="0.2">
      <c r="B32" s="47"/>
      <c r="C32" s="48"/>
      <c r="D32" s="48"/>
      <c r="E32" s="48"/>
      <c r="F32" s="48"/>
      <c r="G32" s="48"/>
      <c r="H32" s="48"/>
      <c r="I32" s="49"/>
    </row>
    <row r="33" spans="2:10" x14ac:dyDescent="0.2">
      <c r="B33" s="47"/>
      <c r="C33" s="48" t="s">
        <v>2385</v>
      </c>
      <c r="D33" s="48"/>
      <c r="E33" s="48"/>
      <c r="F33" s="48"/>
      <c r="G33" s="48"/>
      <c r="H33" s="48"/>
      <c r="I33" s="49"/>
    </row>
    <row r="34" spans="2:10" x14ac:dyDescent="0.2">
      <c r="B34" s="47"/>
      <c r="C34" s="48"/>
      <c r="D34" s="48"/>
      <c r="E34" s="48"/>
      <c r="F34" s="48"/>
      <c r="G34" s="48"/>
      <c r="H34" s="48"/>
      <c r="I34" s="49"/>
      <c r="J34" s="13"/>
    </row>
    <row r="35" spans="2:10" x14ac:dyDescent="0.2">
      <c r="B35" s="47"/>
      <c r="C35" s="48"/>
      <c r="D35" s="48"/>
      <c r="E35" s="48"/>
      <c r="F35" s="48"/>
      <c r="G35" s="48"/>
      <c r="H35" s="48"/>
      <c r="I35" s="49"/>
      <c r="J35" s="13"/>
    </row>
    <row r="36" spans="2:10" x14ac:dyDescent="0.2">
      <c r="B36" s="47"/>
      <c r="C36" s="48"/>
      <c r="D36" s="48"/>
      <c r="E36" s="48"/>
      <c r="F36" s="48"/>
      <c r="G36" s="48"/>
      <c r="H36" s="48"/>
      <c r="I36" s="49"/>
      <c r="J36" s="13"/>
    </row>
    <row r="37" spans="2:10" x14ac:dyDescent="0.2">
      <c r="B37" s="47"/>
      <c r="C37" s="48"/>
      <c r="D37" s="48"/>
      <c r="E37" s="48"/>
      <c r="F37" s="48"/>
      <c r="G37" s="48"/>
      <c r="H37" s="48"/>
      <c r="I37" s="49"/>
      <c r="J37" s="13"/>
    </row>
    <row r="38" spans="2:10" x14ac:dyDescent="0.2">
      <c r="B38" s="47"/>
      <c r="C38" s="48"/>
      <c r="D38" s="48"/>
      <c r="E38" s="48"/>
      <c r="F38" s="48"/>
      <c r="G38" s="48"/>
      <c r="H38" s="48"/>
      <c r="I38" s="49"/>
      <c r="J38" s="13"/>
    </row>
    <row r="39" spans="2:10" x14ac:dyDescent="0.2">
      <c r="B39" s="47"/>
      <c r="C39" s="48"/>
      <c r="D39" s="48"/>
      <c r="E39" s="48"/>
      <c r="F39" s="48"/>
      <c r="G39" s="48"/>
      <c r="H39" s="48"/>
      <c r="I39" s="49"/>
      <c r="J39" s="13"/>
    </row>
    <row r="40" spans="2:10" x14ac:dyDescent="0.2">
      <c r="B40" s="47"/>
      <c r="C40" s="48"/>
      <c r="D40" s="48"/>
      <c r="E40" s="48"/>
      <c r="F40" s="48"/>
      <c r="G40" s="48"/>
      <c r="H40" s="48"/>
      <c r="I40" s="49"/>
      <c r="J40" s="13"/>
    </row>
    <row r="41" spans="2:10" x14ac:dyDescent="0.2">
      <c r="B41" s="102"/>
      <c r="C41" s="6"/>
      <c r="D41" s="6"/>
      <c r="E41" s="6"/>
      <c r="F41" s="6"/>
      <c r="G41" s="6"/>
      <c r="H41" s="6"/>
      <c r="I41" s="41"/>
    </row>
    <row r="42" spans="2:10" x14ac:dyDescent="0.2">
      <c r="B42" s="102"/>
      <c r="C42" s="6"/>
      <c r="D42" s="6"/>
      <c r="E42" s="6"/>
      <c r="F42" s="6"/>
      <c r="G42" s="6"/>
      <c r="H42" s="6"/>
      <c r="I42" s="41"/>
    </row>
    <row r="43" spans="2:10" x14ac:dyDescent="0.2">
      <c r="B43" s="102"/>
      <c r="C43" s="6"/>
      <c r="D43" s="6"/>
      <c r="E43" s="6"/>
      <c r="F43" s="6"/>
      <c r="G43" s="6"/>
      <c r="H43" s="6"/>
      <c r="I43" s="41"/>
    </row>
    <row r="44" spans="2:10" x14ac:dyDescent="0.2">
      <c r="B44" s="102"/>
      <c r="C44" s="6"/>
      <c r="D44" s="6"/>
      <c r="E44" s="6"/>
      <c r="F44" s="6"/>
      <c r="G44" s="6"/>
      <c r="H44" s="6"/>
      <c r="I44" s="41"/>
    </row>
    <row r="45" spans="2:10" x14ac:dyDescent="0.2">
      <c r="B45" s="102"/>
      <c r="C45" s="6"/>
      <c r="D45" s="6"/>
      <c r="E45" s="6"/>
      <c r="F45" s="6"/>
      <c r="G45" s="6"/>
      <c r="H45" s="6"/>
      <c r="I45" s="41"/>
    </row>
    <row r="46" spans="2:10" x14ac:dyDescent="0.2">
      <c r="B46" s="102"/>
      <c r="C46" s="6"/>
      <c r="D46" s="6"/>
      <c r="E46" s="6"/>
      <c r="F46" s="6"/>
      <c r="G46" s="6"/>
      <c r="H46" s="6"/>
      <c r="I46" s="41"/>
    </row>
    <row r="47" spans="2:10" x14ac:dyDescent="0.2">
      <c r="B47" s="102"/>
      <c r="C47" s="6"/>
      <c r="D47" s="6"/>
      <c r="E47" s="6"/>
      <c r="F47" s="6"/>
      <c r="G47" s="6"/>
      <c r="H47" s="6"/>
      <c r="I47" s="41"/>
    </row>
    <row r="48" spans="2:10" x14ac:dyDescent="0.2">
      <c r="B48" s="102"/>
      <c r="C48" s="6"/>
      <c r="D48" s="6"/>
      <c r="E48" s="6"/>
      <c r="F48" s="6"/>
      <c r="G48" s="6"/>
      <c r="H48" s="6"/>
      <c r="I48" s="41"/>
    </row>
    <row r="49" spans="2:9" x14ac:dyDescent="0.2">
      <c r="B49" s="102"/>
      <c r="C49" s="6"/>
      <c r="D49" s="6"/>
      <c r="E49" s="6"/>
      <c r="F49" s="6"/>
      <c r="G49" s="6"/>
      <c r="H49" s="6"/>
      <c r="I49" s="41"/>
    </row>
    <row r="50" spans="2:9" x14ac:dyDescent="0.2">
      <c r="B50" s="308"/>
      <c r="C50" s="42"/>
      <c r="D50" s="42"/>
      <c r="E50" s="42"/>
      <c r="F50" s="42"/>
      <c r="G50" s="42"/>
      <c r="H50" s="42"/>
      <c r="I50" s="43"/>
    </row>
    <row r="52" spans="2:9" x14ac:dyDescent="0.2">
      <c r="B52" s="337" t="s">
        <v>2081</v>
      </c>
      <c r="C52" s="338"/>
      <c r="D52" s="338"/>
      <c r="E52" s="338"/>
      <c r="F52" s="338"/>
      <c r="G52" s="338"/>
      <c r="H52" s="338"/>
      <c r="I52" s="339"/>
    </row>
    <row r="53" spans="2:9" x14ac:dyDescent="0.2">
      <c r="B53" s="340"/>
      <c r="C53" s="341"/>
      <c r="D53" s="341"/>
      <c r="E53" s="341"/>
      <c r="F53" s="341"/>
      <c r="G53" s="341"/>
      <c r="H53" s="341"/>
      <c r="I53" s="342"/>
    </row>
    <row r="54" spans="2:9" x14ac:dyDescent="0.2">
      <c r="B54" s="292"/>
      <c r="C54" s="293"/>
      <c r="D54" s="293"/>
      <c r="E54" s="293"/>
      <c r="F54" s="293"/>
      <c r="G54" s="293"/>
      <c r="H54" s="293"/>
      <c r="I54" s="294"/>
    </row>
    <row r="55" spans="2:9" x14ac:dyDescent="0.2">
      <c r="B55" s="59"/>
      <c r="D55" s="336" t="str">
        <f>IF(E19&lt;&gt;"",E19,"")</f>
        <v/>
      </c>
      <c r="E55" s="336"/>
      <c r="F55" s="336"/>
      <c r="G55" s="345" t="str">
        <f>IF(E19&lt;&gt;"",Calculations!C143*10,"")</f>
        <v/>
      </c>
      <c r="H55" s="48"/>
      <c r="I55" s="49"/>
    </row>
    <row r="56" spans="2:9" x14ac:dyDescent="0.2">
      <c r="B56" s="59"/>
      <c r="D56" s="336"/>
      <c r="E56" s="336"/>
      <c r="F56" s="336"/>
      <c r="G56" s="345"/>
      <c r="H56" s="48"/>
      <c r="I56" s="49"/>
    </row>
    <row r="57" spans="2:9" x14ac:dyDescent="0.2">
      <c r="B57" s="59"/>
      <c r="D57" s="296"/>
      <c r="E57" s="296"/>
      <c r="F57" s="296"/>
      <c r="G57" s="306"/>
      <c r="H57" s="48"/>
      <c r="I57" s="49"/>
    </row>
    <row r="58" spans="2:9" x14ac:dyDescent="0.2">
      <c r="B58" s="59"/>
      <c r="D58" s="336" t="str">
        <f>IF(E21&lt;&gt;"",E21,"")</f>
        <v/>
      </c>
      <c r="E58" s="336"/>
      <c r="F58" s="336"/>
      <c r="G58" s="345" t="str">
        <f>IF(E21&lt;&gt;"",Calculations!D143*10,"")</f>
        <v/>
      </c>
      <c r="H58" s="48"/>
      <c r="I58" s="49"/>
    </row>
    <row r="59" spans="2:9" x14ac:dyDescent="0.2">
      <c r="B59" s="59"/>
      <c r="D59" s="336"/>
      <c r="E59" s="336"/>
      <c r="F59" s="336"/>
      <c r="G59" s="345"/>
      <c r="H59" s="48"/>
      <c r="I59" s="49"/>
    </row>
    <row r="60" spans="2:9" x14ac:dyDescent="0.2">
      <c r="B60" s="59"/>
      <c r="D60" s="296"/>
      <c r="E60" s="296"/>
      <c r="F60" s="296"/>
      <c r="G60" s="306"/>
      <c r="H60" s="48"/>
      <c r="I60" s="49"/>
    </row>
    <row r="61" spans="2:9" x14ac:dyDescent="0.2">
      <c r="B61" s="59"/>
      <c r="D61" s="336" t="str">
        <f>IF(E23&lt;&gt;"",E23,"")</f>
        <v/>
      </c>
      <c r="E61" s="336"/>
      <c r="F61" s="336"/>
      <c r="G61" s="345" t="str">
        <f>IF(E23&lt;&gt;"",Calculations!E143*10,"")</f>
        <v/>
      </c>
      <c r="H61" s="48"/>
      <c r="I61" s="49"/>
    </row>
    <row r="62" spans="2:9" x14ac:dyDescent="0.2">
      <c r="B62" s="59"/>
      <c r="D62" s="336"/>
      <c r="E62" s="336"/>
      <c r="F62" s="336"/>
      <c r="G62" s="345"/>
      <c r="H62" s="48"/>
      <c r="I62" s="49"/>
    </row>
    <row r="63" spans="2:9" x14ac:dyDescent="0.2">
      <c r="B63" s="59"/>
      <c r="D63" s="296"/>
      <c r="E63" s="296"/>
      <c r="F63" s="296"/>
      <c r="G63" s="306"/>
      <c r="H63" s="48"/>
      <c r="I63" s="49"/>
    </row>
    <row r="64" spans="2:9" x14ac:dyDescent="0.2">
      <c r="B64" s="59"/>
      <c r="D64" s="336" t="str">
        <f>IF(E25&lt;&gt;"",E25,"")</f>
        <v/>
      </c>
      <c r="E64" s="336"/>
      <c r="F64" s="336"/>
      <c r="G64" s="345" t="str">
        <f>IF(E25&lt;&gt;"",Calculations!F143*10,"")</f>
        <v/>
      </c>
      <c r="H64" s="48"/>
      <c r="I64" s="49"/>
    </row>
    <row r="65" spans="2:9" x14ac:dyDescent="0.2">
      <c r="B65" s="59"/>
      <c r="D65" s="336"/>
      <c r="E65" s="336"/>
      <c r="F65" s="336"/>
      <c r="G65" s="345"/>
      <c r="H65" s="48"/>
      <c r="I65" s="49"/>
    </row>
    <row r="66" spans="2:9" x14ac:dyDescent="0.2">
      <c r="B66" s="59"/>
      <c r="D66" s="296"/>
      <c r="E66" s="296"/>
      <c r="F66" s="296"/>
      <c r="G66" s="306"/>
      <c r="H66" s="48"/>
      <c r="I66" s="49"/>
    </row>
    <row r="67" spans="2:9" x14ac:dyDescent="0.2">
      <c r="B67" s="59"/>
      <c r="D67" s="336" t="str">
        <f>IF(E27&lt;&gt;"",E27,"")</f>
        <v/>
      </c>
      <c r="E67" s="336"/>
      <c r="F67" s="336"/>
      <c r="G67" s="345" t="str">
        <f>IF(E27&lt;&gt;"",Calculations!G143*10,"")</f>
        <v/>
      </c>
      <c r="H67" s="48"/>
      <c r="I67" s="49"/>
    </row>
    <row r="68" spans="2:9" x14ac:dyDescent="0.2">
      <c r="B68" s="59"/>
      <c r="D68" s="336"/>
      <c r="E68" s="336"/>
      <c r="F68" s="336"/>
      <c r="G68" s="345"/>
      <c r="H68" s="48"/>
      <c r="I68" s="49"/>
    </row>
    <row r="69" spans="2:9" x14ac:dyDescent="0.2">
      <c r="B69" s="59"/>
      <c r="D69" s="296"/>
      <c r="E69" s="296"/>
      <c r="F69" s="296"/>
      <c r="G69" s="306"/>
      <c r="H69" s="48"/>
      <c r="I69" s="49"/>
    </row>
    <row r="70" spans="2:9" x14ac:dyDescent="0.2">
      <c r="B70" s="59"/>
      <c r="D70" s="336" t="str">
        <f>IF(E29&lt;&gt;"",E29,"")</f>
        <v/>
      </c>
      <c r="E70" s="336"/>
      <c r="F70" s="336"/>
      <c r="G70" s="345" t="str">
        <f>IF(E29&lt;&gt;"",Calculations!H143*10,"")</f>
        <v/>
      </c>
      <c r="H70" s="48"/>
      <c r="I70" s="49"/>
    </row>
    <row r="71" spans="2:9" x14ac:dyDescent="0.2">
      <c r="B71" s="59"/>
      <c r="D71" s="336"/>
      <c r="E71" s="336"/>
      <c r="F71" s="336"/>
      <c r="G71" s="345"/>
      <c r="H71" s="48"/>
      <c r="I71" s="49"/>
    </row>
    <row r="72" spans="2:9" x14ac:dyDescent="0.2">
      <c r="B72" s="59"/>
      <c r="D72" s="296"/>
      <c r="E72" s="296"/>
      <c r="F72" s="296"/>
      <c r="G72" s="297"/>
      <c r="H72" s="48"/>
      <c r="I72" s="49"/>
    </row>
    <row r="73" spans="2:9" x14ac:dyDescent="0.2">
      <c r="B73" s="59"/>
      <c r="D73" s="336" t="str">
        <f>IF(E31&lt;&gt;"",E31,"")</f>
        <v/>
      </c>
      <c r="E73" s="336"/>
      <c r="F73" s="336"/>
      <c r="G73" s="345" t="str">
        <f>IF(E31&lt;&gt;"",Calculations!I143*10,"")</f>
        <v/>
      </c>
      <c r="H73" s="48"/>
      <c r="I73" s="49"/>
    </row>
    <row r="74" spans="2:9" x14ac:dyDescent="0.2">
      <c r="B74" s="47"/>
      <c r="D74" s="336"/>
      <c r="E74" s="336"/>
      <c r="F74" s="336"/>
      <c r="G74" s="345"/>
      <c r="H74" s="48"/>
      <c r="I74" s="49"/>
    </row>
    <row r="75" spans="2:9" x14ac:dyDescent="0.2">
      <c r="B75" s="47"/>
      <c r="D75" s="297"/>
      <c r="E75" s="297"/>
      <c r="F75" s="297"/>
      <c r="G75" s="297"/>
      <c r="H75" s="48"/>
      <c r="I75" s="49"/>
    </row>
    <row r="76" spans="2:9" x14ac:dyDescent="0.2">
      <c r="B76" s="346" t="s">
        <v>2310</v>
      </c>
      <c r="C76" s="347"/>
      <c r="D76" s="347"/>
      <c r="E76" s="347"/>
      <c r="F76" s="347"/>
      <c r="G76" s="347"/>
      <c r="H76" s="347"/>
      <c r="I76" s="348"/>
    </row>
    <row r="77" spans="2:9" x14ac:dyDescent="0.2">
      <c r="B77" s="346"/>
      <c r="C77" s="347"/>
      <c r="D77" s="347"/>
      <c r="E77" s="347"/>
      <c r="F77" s="347"/>
      <c r="G77" s="347"/>
      <c r="H77" s="347"/>
      <c r="I77" s="348"/>
    </row>
    <row r="78" spans="2:9" x14ac:dyDescent="0.2">
      <c r="B78" s="55"/>
      <c r="C78" s="56"/>
      <c r="D78" s="56"/>
      <c r="E78" s="56"/>
      <c r="F78" s="56"/>
      <c r="G78" s="56"/>
      <c r="H78" s="56"/>
      <c r="I78" s="57"/>
    </row>
  </sheetData>
  <sheetProtection sheet="1" objects="1" scenarios="1" selectLockedCells="1"/>
  <mergeCells count="42">
    <mergeCell ref="B4:I6"/>
    <mergeCell ref="C8:E8"/>
    <mergeCell ref="F8:I8"/>
    <mergeCell ref="C9:E9"/>
    <mergeCell ref="C10:E10"/>
    <mergeCell ref="C11:E11"/>
    <mergeCell ref="F11:I11"/>
    <mergeCell ref="F10:I10"/>
    <mergeCell ref="F9:I9"/>
    <mergeCell ref="C15:E15"/>
    <mergeCell ref="F15:I15"/>
    <mergeCell ref="F14:I14"/>
    <mergeCell ref="F13:I13"/>
    <mergeCell ref="F12:I12"/>
    <mergeCell ref="C12:E12"/>
    <mergeCell ref="C13:E13"/>
    <mergeCell ref="C14:E14"/>
    <mergeCell ref="B76:I77"/>
    <mergeCell ref="B17:I17"/>
    <mergeCell ref="E31:G31"/>
    <mergeCell ref="E29:G29"/>
    <mergeCell ref="E27:G27"/>
    <mergeCell ref="E25:G25"/>
    <mergeCell ref="E23:G23"/>
    <mergeCell ref="E21:G21"/>
    <mergeCell ref="E19:G19"/>
    <mergeCell ref="G73:G74"/>
    <mergeCell ref="D55:F56"/>
    <mergeCell ref="G55:G56"/>
    <mergeCell ref="D58:F59"/>
    <mergeCell ref="G58:G59"/>
    <mergeCell ref="D61:F62"/>
    <mergeCell ref="G61:G62"/>
    <mergeCell ref="D73:F74"/>
    <mergeCell ref="B52:I53"/>
    <mergeCell ref="B31:C31"/>
    <mergeCell ref="D64:F65"/>
    <mergeCell ref="G64:G65"/>
    <mergeCell ref="D67:F68"/>
    <mergeCell ref="G67:G68"/>
    <mergeCell ref="D70:F71"/>
    <mergeCell ref="G70:G71"/>
  </mergeCells>
  <hyperlinks>
    <hyperlink ref="C9:E9" location="'Side Effects Info'!A4" display="'Side Effects Info'!A4"/>
    <hyperlink ref="C10:E10" location="'Side Effects Info'!A8" display="'Side Effects Info'!A8"/>
    <hyperlink ref="C11:E11" location="'Side Effects Info'!A13" display="'Side Effects Info'!A13"/>
    <hyperlink ref="C12:E12" location="'Side Effects Info'!A18" display="'Side Effects Info'!A18"/>
    <hyperlink ref="C13:E13" location="'Side Effects Info'!A21" display="'Side Effects Info'!A21"/>
    <hyperlink ref="C14:E14" location="'Side Effects Info'!A25" display="'Side Effects Info'!A25"/>
    <hyperlink ref="C15:E15" location="'Side Effects Info'!A28" display="'Side Effects Info'!A28"/>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2" r:id="rId3" name="Check Box 2">
              <controlPr defaultSize="0" autoFill="0" autoLine="0" autoPict="0">
                <anchor moveWithCells="1">
                  <from>
                    <xdr:col>7</xdr:col>
                    <xdr:colOff>0</xdr:colOff>
                    <xdr:row>18</xdr:row>
                    <xdr:rowOff>133350</xdr:rowOff>
                  </from>
                  <to>
                    <xdr:col>8</xdr:col>
                    <xdr:colOff>285750</xdr:colOff>
                    <xdr:row>20</xdr:row>
                    <xdr:rowOff>28575</xdr:rowOff>
                  </to>
                </anchor>
              </controlPr>
            </control>
          </mc:Choice>
        </mc:AlternateContent>
        <mc:AlternateContent xmlns:mc="http://schemas.openxmlformats.org/markup-compatibility/2006">
          <mc:Choice Requires="x14">
            <control shapeId="10244" r:id="rId4" name="Check Box 4">
              <controlPr defaultSize="0" autoFill="0" autoLine="0" autoPict="0">
                <anchor moveWithCells="1">
                  <from>
                    <xdr:col>7</xdr:col>
                    <xdr:colOff>0</xdr:colOff>
                    <xdr:row>24</xdr:row>
                    <xdr:rowOff>133350</xdr:rowOff>
                  </from>
                  <to>
                    <xdr:col>8</xdr:col>
                    <xdr:colOff>285750</xdr:colOff>
                    <xdr:row>26</xdr:row>
                    <xdr:rowOff>28575</xdr:rowOff>
                  </to>
                </anchor>
              </controlPr>
            </control>
          </mc:Choice>
        </mc:AlternateContent>
        <mc:AlternateContent xmlns:mc="http://schemas.openxmlformats.org/markup-compatibility/2006">
          <mc:Choice Requires="x14">
            <control shapeId="10245" r:id="rId5" name="Check Box 5">
              <controlPr defaultSize="0" autoFill="0" autoLine="0" autoPict="0">
                <anchor moveWithCells="1">
                  <from>
                    <xdr:col>7</xdr:col>
                    <xdr:colOff>0</xdr:colOff>
                    <xdr:row>26</xdr:row>
                    <xdr:rowOff>133350</xdr:rowOff>
                  </from>
                  <to>
                    <xdr:col>8</xdr:col>
                    <xdr:colOff>285750</xdr:colOff>
                    <xdr:row>28</xdr:row>
                    <xdr:rowOff>28575</xdr:rowOff>
                  </to>
                </anchor>
              </controlPr>
            </control>
          </mc:Choice>
        </mc:AlternateContent>
        <mc:AlternateContent xmlns:mc="http://schemas.openxmlformats.org/markup-compatibility/2006">
          <mc:Choice Requires="x14">
            <control shapeId="10246" r:id="rId6" name="Check Box 6">
              <controlPr defaultSize="0" autoFill="0" autoLine="0" autoPict="0">
                <anchor moveWithCells="1">
                  <from>
                    <xdr:col>7</xdr:col>
                    <xdr:colOff>0</xdr:colOff>
                    <xdr:row>28</xdr:row>
                    <xdr:rowOff>133350</xdr:rowOff>
                  </from>
                  <to>
                    <xdr:col>8</xdr:col>
                    <xdr:colOff>285750</xdr:colOff>
                    <xdr:row>30</xdr:row>
                    <xdr:rowOff>28575</xdr:rowOff>
                  </to>
                </anchor>
              </controlPr>
            </control>
          </mc:Choice>
        </mc:AlternateContent>
        <mc:AlternateContent xmlns:mc="http://schemas.openxmlformats.org/markup-compatibility/2006">
          <mc:Choice Requires="x14">
            <control shapeId="10247" r:id="rId7" name="Check Box 7">
              <controlPr defaultSize="0" autoFill="0" autoLine="0" autoPict="0">
                <anchor moveWithCells="1">
                  <from>
                    <xdr:col>7</xdr:col>
                    <xdr:colOff>0</xdr:colOff>
                    <xdr:row>20</xdr:row>
                    <xdr:rowOff>133350</xdr:rowOff>
                  </from>
                  <to>
                    <xdr:col>8</xdr:col>
                    <xdr:colOff>285750</xdr:colOff>
                    <xdr:row>22</xdr:row>
                    <xdr:rowOff>28575</xdr:rowOff>
                  </to>
                </anchor>
              </controlPr>
            </control>
          </mc:Choice>
        </mc:AlternateContent>
        <mc:AlternateContent xmlns:mc="http://schemas.openxmlformats.org/markup-compatibility/2006">
          <mc:Choice Requires="x14">
            <control shapeId="10248" r:id="rId8" name="Check Box 8">
              <controlPr defaultSize="0" autoFill="0" autoLine="0" autoPict="0">
                <anchor moveWithCells="1">
                  <from>
                    <xdr:col>7</xdr:col>
                    <xdr:colOff>0</xdr:colOff>
                    <xdr:row>22</xdr:row>
                    <xdr:rowOff>133350</xdr:rowOff>
                  </from>
                  <to>
                    <xdr:col>8</xdr:col>
                    <xdr:colOff>285750</xdr:colOff>
                    <xdr:row>24</xdr:row>
                    <xdr:rowOff>28575</xdr:rowOff>
                  </to>
                </anchor>
              </controlPr>
            </control>
          </mc:Choice>
        </mc:AlternateContent>
        <mc:AlternateContent xmlns:mc="http://schemas.openxmlformats.org/markup-compatibility/2006">
          <mc:Choice Requires="x14">
            <control shapeId="10253" r:id="rId9" name="Spinner 13">
              <controlPr defaultSize="0" autoPict="0">
                <anchor moveWithCells="1" sizeWithCells="1">
                  <from>
                    <xdr:col>2</xdr:col>
                    <xdr:colOff>276225</xdr:colOff>
                    <xdr:row>54</xdr:row>
                    <xdr:rowOff>9525</xdr:rowOff>
                  </from>
                  <to>
                    <xdr:col>2</xdr:col>
                    <xdr:colOff>600075</xdr:colOff>
                    <xdr:row>55</xdr:row>
                    <xdr:rowOff>152400</xdr:rowOff>
                  </to>
                </anchor>
              </controlPr>
            </control>
          </mc:Choice>
        </mc:AlternateContent>
        <mc:AlternateContent xmlns:mc="http://schemas.openxmlformats.org/markup-compatibility/2006">
          <mc:Choice Requires="x14">
            <control shapeId="10254" r:id="rId10" name="Spinner 14">
              <controlPr defaultSize="0" autoPict="0">
                <anchor moveWithCells="1" sizeWithCells="1">
                  <from>
                    <xdr:col>2</xdr:col>
                    <xdr:colOff>0</xdr:colOff>
                    <xdr:row>73</xdr:row>
                    <xdr:rowOff>0</xdr:rowOff>
                  </from>
                  <to>
                    <xdr:col>2</xdr:col>
                    <xdr:colOff>590550</xdr:colOff>
                    <xdr:row>73</xdr:row>
                    <xdr:rowOff>0</xdr:rowOff>
                  </to>
                </anchor>
              </controlPr>
            </control>
          </mc:Choice>
        </mc:AlternateContent>
        <mc:AlternateContent xmlns:mc="http://schemas.openxmlformats.org/markup-compatibility/2006">
          <mc:Choice Requires="x14">
            <control shapeId="10255" r:id="rId11" name="Spinner 15">
              <controlPr defaultSize="0" autoPict="0">
                <anchor moveWithCells="1" sizeWithCells="1">
                  <from>
                    <xdr:col>2</xdr:col>
                    <xdr:colOff>0</xdr:colOff>
                    <xdr:row>73</xdr:row>
                    <xdr:rowOff>0</xdr:rowOff>
                  </from>
                  <to>
                    <xdr:col>2</xdr:col>
                    <xdr:colOff>590550</xdr:colOff>
                    <xdr:row>73</xdr:row>
                    <xdr:rowOff>0</xdr:rowOff>
                  </to>
                </anchor>
              </controlPr>
            </control>
          </mc:Choice>
        </mc:AlternateContent>
        <mc:AlternateContent xmlns:mc="http://schemas.openxmlformats.org/markup-compatibility/2006">
          <mc:Choice Requires="x14">
            <control shapeId="10256" r:id="rId12" name="Spinner 16">
              <controlPr defaultSize="0" autoPict="0">
                <anchor moveWithCells="1" sizeWithCells="1">
                  <from>
                    <xdr:col>2</xdr:col>
                    <xdr:colOff>0</xdr:colOff>
                    <xdr:row>73</xdr:row>
                    <xdr:rowOff>0</xdr:rowOff>
                  </from>
                  <to>
                    <xdr:col>2</xdr:col>
                    <xdr:colOff>590550</xdr:colOff>
                    <xdr:row>73</xdr:row>
                    <xdr:rowOff>0</xdr:rowOff>
                  </to>
                </anchor>
              </controlPr>
            </control>
          </mc:Choice>
        </mc:AlternateContent>
        <mc:AlternateContent xmlns:mc="http://schemas.openxmlformats.org/markup-compatibility/2006">
          <mc:Choice Requires="x14">
            <control shapeId="10257" r:id="rId13" name="Spinner 17">
              <controlPr defaultSize="0" autoPict="0">
                <anchor moveWithCells="1" sizeWithCells="1">
                  <from>
                    <xdr:col>2</xdr:col>
                    <xdr:colOff>0</xdr:colOff>
                    <xdr:row>73</xdr:row>
                    <xdr:rowOff>0</xdr:rowOff>
                  </from>
                  <to>
                    <xdr:col>2</xdr:col>
                    <xdr:colOff>590550</xdr:colOff>
                    <xdr:row>73</xdr:row>
                    <xdr:rowOff>0</xdr:rowOff>
                  </to>
                </anchor>
              </controlPr>
            </control>
          </mc:Choice>
        </mc:AlternateContent>
        <mc:AlternateContent xmlns:mc="http://schemas.openxmlformats.org/markup-compatibility/2006">
          <mc:Choice Requires="x14">
            <control shapeId="10258" r:id="rId14" name="Spinner 18">
              <controlPr defaultSize="0" autoPict="0">
                <anchor moveWithCells="1" sizeWithCells="1">
                  <from>
                    <xdr:col>2</xdr:col>
                    <xdr:colOff>0</xdr:colOff>
                    <xdr:row>73</xdr:row>
                    <xdr:rowOff>0</xdr:rowOff>
                  </from>
                  <to>
                    <xdr:col>2</xdr:col>
                    <xdr:colOff>590550</xdr:colOff>
                    <xdr:row>73</xdr:row>
                    <xdr:rowOff>0</xdr:rowOff>
                  </to>
                </anchor>
              </controlPr>
            </control>
          </mc:Choice>
        </mc:AlternateContent>
        <mc:AlternateContent xmlns:mc="http://schemas.openxmlformats.org/markup-compatibility/2006">
          <mc:Choice Requires="x14">
            <control shapeId="10259" r:id="rId15" name="Spinner 19">
              <controlPr defaultSize="0" autoPict="0">
                <anchor moveWithCells="1" sizeWithCells="1">
                  <from>
                    <xdr:col>2</xdr:col>
                    <xdr:colOff>0</xdr:colOff>
                    <xdr:row>73</xdr:row>
                    <xdr:rowOff>0</xdr:rowOff>
                  </from>
                  <to>
                    <xdr:col>2</xdr:col>
                    <xdr:colOff>590550</xdr:colOff>
                    <xdr:row>73</xdr:row>
                    <xdr:rowOff>0</xdr:rowOff>
                  </to>
                </anchor>
              </controlPr>
            </control>
          </mc:Choice>
        </mc:AlternateContent>
        <mc:AlternateContent xmlns:mc="http://schemas.openxmlformats.org/markup-compatibility/2006">
          <mc:Choice Requires="x14">
            <control shapeId="10260" r:id="rId16" name="Spinner 20">
              <controlPr defaultSize="0" autoPict="0">
                <anchor moveWithCells="1" sizeWithCells="1">
                  <from>
                    <xdr:col>2</xdr:col>
                    <xdr:colOff>0</xdr:colOff>
                    <xdr:row>73</xdr:row>
                    <xdr:rowOff>0</xdr:rowOff>
                  </from>
                  <to>
                    <xdr:col>2</xdr:col>
                    <xdr:colOff>590550</xdr:colOff>
                    <xdr:row>73</xdr:row>
                    <xdr:rowOff>0</xdr:rowOff>
                  </to>
                </anchor>
              </controlPr>
            </control>
          </mc:Choice>
        </mc:AlternateContent>
        <mc:AlternateContent xmlns:mc="http://schemas.openxmlformats.org/markup-compatibility/2006">
          <mc:Choice Requires="x14">
            <control shapeId="10261" r:id="rId17" name="Spinner 21">
              <controlPr defaultSize="0" autoPict="0">
                <anchor moveWithCells="1" sizeWithCells="1">
                  <from>
                    <xdr:col>2</xdr:col>
                    <xdr:colOff>0</xdr:colOff>
                    <xdr:row>73</xdr:row>
                    <xdr:rowOff>0</xdr:rowOff>
                  </from>
                  <to>
                    <xdr:col>2</xdr:col>
                    <xdr:colOff>590550</xdr:colOff>
                    <xdr:row>73</xdr:row>
                    <xdr:rowOff>0</xdr:rowOff>
                  </to>
                </anchor>
              </controlPr>
            </control>
          </mc:Choice>
        </mc:AlternateContent>
        <mc:AlternateContent xmlns:mc="http://schemas.openxmlformats.org/markup-compatibility/2006">
          <mc:Choice Requires="x14">
            <control shapeId="10262" r:id="rId18" name="Spinner 22">
              <controlPr defaultSize="0" autoPict="0">
                <anchor moveWithCells="1" sizeWithCells="1">
                  <from>
                    <xdr:col>2</xdr:col>
                    <xdr:colOff>276225</xdr:colOff>
                    <xdr:row>57</xdr:row>
                    <xdr:rowOff>9525</xdr:rowOff>
                  </from>
                  <to>
                    <xdr:col>2</xdr:col>
                    <xdr:colOff>600075</xdr:colOff>
                    <xdr:row>58</xdr:row>
                    <xdr:rowOff>152400</xdr:rowOff>
                  </to>
                </anchor>
              </controlPr>
            </control>
          </mc:Choice>
        </mc:AlternateContent>
        <mc:AlternateContent xmlns:mc="http://schemas.openxmlformats.org/markup-compatibility/2006">
          <mc:Choice Requires="x14">
            <control shapeId="10263" r:id="rId19" name="Spinner 23">
              <controlPr defaultSize="0" autoPict="0">
                <anchor moveWithCells="1" sizeWithCells="1">
                  <from>
                    <xdr:col>2</xdr:col>
                    <xdr:colOff>276225</xdr:colOff>
                    <xdr:row>60</xdr:row>
                    <xdr:rowOff>9525</xdr:rowOff>
                  </from>
                  <to>
                    <xdr:col>2</xdr:col>
                    <xdr:colOff>600075</xdr:colOff>
                    <xdr:row>61</xdr:row>
                    <xdr:rowOff>152400</xdr:rowOff>
                  </to>
                </anchor>
              </controlPr>
            </control>
          </mc:Choice>
        </mc:AlternateContent>
        <mc:AlternateContent xmlns:mc="http://schemas.openxmlformats.org/markup-compatibility/2006">
          <mc:Choice Requires="x14">
            <control shapeId="10264" r:id="rId20" name="Spinner 24">
              <controlPr defaultSize="0" autoPict="0">
                <anchor moveWithCells="1" sizeWithCells="1">
                  <from>
                    <xdr:col>2</xdr:col>
                    <xdr:colOff>276225</xdr:colOff>
                    <xdr:row>63</xdr:row>
                    <xdr:rowOff>9525</xdr:rowOff>
                  </from>
                  <to>
                    <xdr:col>2</xdr:col>
                    <xdr:colOff>600075</xdr:colOff>
                    <xdr:row>64</xdr:row>
                    <xdr:rowOff>152400</xdr:rowOff>
                  </to>
                </anchor>
              </controlPr>
            </control>
          </mc:Choice>
        </mc:AlternateContent>
        <mc:AlternateContent xmlns:mc="http://schemas.openxmlformats.org/markup-compatibility/2006">
          <mc:Choice Requires="x14">
            <control shapeId="10265" r:id="rId21" name="Spinner 25">
              <controlPr defaultSize="0" autoPict="0">
                <anchor moveWithCells="1" sizeWithCells="1">
                  <from>
                    <xdr:col>2</xdr:col>
                    <xdr:colOff>276225</xdr:colOff>
                    <xdr:row>66</xdr:row>
                    <xdr:rowOff>9525</xdr:rowOff>
                  </from>
                  <to>
                    <xdr:col>2</xdr:col>
                    <xdr:colOff>600075</xdr:colOff>
                    <xdr:row>67</xdr:row>
                    <xdr:rowOff>152400</xdr:rowOff>
                  </to>
                </anchor>
              </controlPr>
            </control>
          </mc:Choice>
        </mc:AlternateContent>
        <mc:AlternateContent xmlns:mc="http://schemas.openxmlformats.org/markup-compatibility/2006">
          <mc:Choice Requires="x14">
            <control shapeId="10266" r:id="rId22" name="Spinner 26">
              <controlPr defaultSize="0" autoPict="0">
                <anchor moveWithCells="1" sizeWithCells="1">
                  <from>
                    <xdr:col>2</xdr:col>
                    <xdr:colOff>276225</xdr:colOff>
                    <xdr:row>69</xdr:row>
                    <xdr:rowOff>9525</xdr:rowOff>
                  </from>
                  <to>
                    <xdr:col>2</xdr:col>
                    <xdr:colOff>600075</xdr:colOff>
                    <xdr:row>70</xdr:row>
                    <xdr:rowOff>152400</xdr:rowOff>
                  </to>
                </anchor>
              </controlPr>
            </control>
          </mc:Choice>
        </mc:AlternateContent>
        <mc:AlternateContent xmlns:mc="http://schemas.openxmlformats.org/markup-compatibility/2006">
          <mc:Choice Requires="x14">
            <control shapeId="10267" r:id="rId23" name="Spinner 27">
              <controlPr defaultSize="0" autoPict="0">
                <anchor moveWithCells="1" sizeWithCells="1">
                  <from>
                    <xdr:col>2</xdr:col>
                    <xdr:colOff>276225</xdr:colOff>
                    <xdr:row>72</xdr:row>
                    <xdr:rowOff>9525</xdr:rowOff>
                  </from>
                  <to>
                    <xdr:col>2</xdr:col>
                    <xdr:colOff>600075</xdr:colOff>
                    <xdr:row>73</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Format!H105:H106</xm:f>
          </x14:formula1>
          <xm:sqref>E31</xm:sqref>
        </x14:dataValidation>
        <x14:dataValidation type="list" allowBlank="1" showInputMessage="1" showErrorMessage="1">
          <x14:formula1>
            <xm:f>Format!G105:G106</xm:f>
          </x14:formula1>
          <xm:sqref>E29</xm:sqref>
        </x14:dataValidation>
        <x14:dataValidation type="list" allowBlank="1" showInputMessage="1" showErrorMessage="1">
          <x14:formula1>
            <xm:f>Format!F105:F107</xm:f>
          </x14:formula1>
          <xm:sqref>E27</xm:sqref>
        </x14:dataValidation>
        <x14:dataValidation type="list" allowBlank="1" showInputMessage="1" showErrorMessage="1">
          <x14:formula1>
            <xm:f>Format!E105:E108</xm:f>
          </x14:formula1>
          <xm:sqref>E25</xm:sqref>
        </x14:dataValidation>
        <x14:dataValidation type="list" allowBlank="1" showInputMessage="1" showErrorMessage="1">
          <x14:formula1>
            <xm:f>Format!D105:D109</xm:f>
          </x14:formula1>
          <xm:sqref>E23</xm:sqref>
        </x14:dataValidation>
        <x14:dataValidation type="list" allowBlank="1" showInputMessage="1" showErrorMessage="1">
          <x14:formula1>
            <xm:f>Format!C105:C110</xm:f>
          </x14:formula1>
          <xm:sqref>E21</xm:sqref>
        </x14:dataValidation>
        <x14:dataValidation type="list" allowBlank="1" showInputMessage="1" showErrorMessage="1">
          <x14:formula1>
            <xm:f>Format!B105:B111</xm:f>
          </x14:formula1>
          <xm:sqref>E19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4:I75"/>
  <sheetViews>
    <sheetView showGridLines="0" showRowColHeaders="0" zoomScale="160" zoomScaleNormal="160" workbookViewId="0">
      <pane ySplit="3" topLeftCell="A4" activePane="bottomLeft" state="frozen"/>
      <selection pane="bottomLeft" activeCell="F13" sqref="F13:G13"/>
    </sheetView>
  </sheetViews>
  <sheetFormatPr defaultRowHeight="12.75" x14ac:dyDescent="0.2"/>
  <cols>
    <col min="1" max="16384" width="9.140625" style="1"/>
  </cols>
  <sheetData>
    <row r="4" spans="2:9" x14ac:dyDescent="0.2">
      <c r="B4"/>
      <c r="C4"/>
      <c r="D4"/>
      <c r="E4"/>
      <c r="F4"/>
      <c r="G4"/>
      <c r="H4"/>
      <c r="I4"/>
    </row>
    <row r="5" spans="2:9" x14ac:dyDescent="0.2">
      <c r="B5" s="13" t="s">
        <v>2057</v>
      </c>
      <c r="C5" s="13"/>
      <c r="D5" s="13"/>
      <c r="E5" s="13"/>
      <c r="F5" s="13"/>
      <c r="G5" s="13"/>
      <c r="H5" s="23"/>
      <c r="I5" s="23"/>
    </row>
    <row r="6" spans="2:9" x14ac:dyDescent="0.2">
      <c r="B6" s="23"/>
      <c r="C6" s="23"/>
      <c r="D6" s="23"/>
      <c r="E6" s="23"/>
      <c r="F6" s="23"/>
      <c r="G6" s="23"/>
      <c r="H6" s="23"/>
      <c r="I6" s="23"/>
    </row>
    <row r="7" spans="2:9" ht="38.25" customHeight="1" x14ac:dyDescent="0.2">
      <c r="B7" s="336" t="str">
        <f>Format!A63</f>
        <v>Side Effects</v>
      </c>
      <c r="C7" s="336"/>
      <c r="D7" s="336"/>
      <c r="E7" s="360" t="str">
        <f>Format!B63</f>
        <v>Side effects from the treatments.  Include sexual dysfunction, urinary issues, leakage, and bowel issues.</v>
      </c>
      <c r="F7" s="361"/>
      <c r="G7" s="361"/>
      <c r="H7" s="361"/>
      <c r="I7" s="362"/>
    </row>
    <row r="8" spans="2:9" ht="38.25" customHeight="1" x14ac:dyDescent="0.2">
      <c r="B8" s="336" t="str">
        <f>Format!A64</f>
        <v>Recovery Time</v>
      </c>
      <c r="C8" s="336"/>
      <c r="D8" s="336"/>
      <c r="E8" s="360" t="str">
        <f>Format!B64</f>
        <v>Time it takes to return to normal activities after treatment.</v>
      </c>
      <c r="F8" s="361"/>
      <c r="G8" s="361"/>
      <c r="H8" s="361"/>
      <c r="I8" s="362"/>
    </row>
    <row r="9" spans="2:9" ht="38.25" customHeight="1" x14ac:dyDescent="0.2">
      <c r="B9" s="336" t="str">
        <f>Format!A65</f>
        <v>Prevent Recurrence</v>
      </c>
      <c r="C9" s="336"/>
      <c r="D9" s="336"/>
      <c r="E9" s="360" t="str">
        <f>Format!B65</f>
        <v>Prevent the cancer from reoccuring in the prostate/spreading to other organs.  This is a probability, ranging from 0% chance of recurrance to 100% chance of recurrance.</v>
      </c>
      <c r="F9" s="361"/>
      <c r="G9" s="361"/>
      <c r="H9" s="361"/>
      <c r="I9" s="362"/>
    </row>
    <row r="10" spans="2:9" x14ac:dyDescent="0.2">
      <c r="B10" s="13"/>
      <c r="C10" s="13"/>
      <c r="D10" s="13"/>
      <c r="E10" s="13"/>
      <c r="F10" s="13"/>
      <c r="G10" s="13"/>
      <c r="H10" s="13"/>
      <c r="I10" s="13"/>
    </row>
    <row r="11" spans="2:9" x14ac:dyDescent="0.2">
      <c r="B11" s="349" t="s">
        <v>2051</v>
      </c>
      <c r="C11" s="350"/>
      <c r="D11" s="350"/>
      <c r="E11" s="350"/>
      <c r="F11" s="350"/>
      <c r="G11" s="350"/>
      <c r="H11" s="350"/>
      <c r="I11" s="351"/>
    </row>
    <row r="12" spans="2:9" x14ac:dyDescent="0.2">
      <c r="B12" s="47"/>
      <c r="C12" s="48"/>
      <c r="D12" s="48"/>
      <c r="E12" s="48"/>
      <c r="F12" s="48"/>
      <c r="G12" s="48"/>
      <c r="H12" s="48"/>
      <c r="I12" s="49"/>
    </row>
    <row r="13" spans="2:9" x14ac:dyDescent="0.2">
      <c r="B13" s="47"/>
      <c r="C13" s="50"/>
      <c r="D13" s="51" t="s">
        <v>2049</v>
      </c>
      <c r="E13" s="52">
        <v>1</v>
      </c>
      <c r="F13" s="352"/>
      <c r="G13" s="354"/>
      <c r="H13" s="48"/>
      <c r="I13" s="49"/>
    </row>
    <row r="14" spans="2:9" x14ac:dyDescent="0.2">
      <c r="B14" s="47"/>
      <c r="C14" s="48"/>
      <c r="D14" s="53"/>
      <c r="E14" s="52"/>
      <c r="F14" s="48"/>
      <c r="G14" s="48"/>
      <c r="H14" s="48"/>
      <c r="I14" s="49"/>
    </row>
    <row r="15" spans="2:9" x14ac:dyDescent="0.2">
      <c r="B15" s="47"/>
      <c r="C15" s="53"/>
      <c r="D15" s="53"/>
      <c r="E15" s="52">
        <v>2</v>
      </c>
      <c r="F15" s="352"/>
      <c r="G15" s="354"/>
      <c r="H15" s="48"/>
      <c r="I15" s="49"/>
    </row>
    <row r="16" spans="2:9" x14ac:dyDescent="0.2">
      <c r="B16" s="47"/>
      <c r="C16" s="53"/>
      <c r="D16" s="53"/>
      <c r="E16" s="52"/>
      <c r="F16" s="48"/>
      <c r="G16" s="48"/>
      <c r="H16" s="48"/>
      <c r="I16" s="49"/>
    </row>
    <row r="17" spans="2:9" x14ac:dyDescent="0.2">
      <c r="B17" s="47"/>
      <c r="C17" s="53"/>
      <c r="D17" s="51" t="s">
        <v>2050</v>
      </c>
      <c r="E17" s="52">
        <v>3</v>
      </c>
      <c r="F17" s="352"/>
      <c r="G17" s="354"/>
      <c r="H17" s="48"/>
      <c r="I17" s="49"/>
    </row>
    <row r="18" spans="2:9" x14ac:dyDescent="0.2">
      <c r="B18" s="47"/>
      <c r="C18" s="53"/>
      <c r="D18" s="53"/>
      <c r="E18" s="52"/>
      <c r="F18" s="48"/>
      <c r="G18" s="48"/>
      <c r="H18" s="48"/>
      <c r="I18" s="49"/>
    </row>
    <row r="19" spans="2:9" x14ac:dyDescent="0.2">
      <c r="B19" s="47"/>
      <c r="C19" s="48" t="s">
        <v>2385</v>
      </c>
      <c r="D19" s="48"/>
      <c r="E19" s="52"/>
      <c r="F19" s="54"/>
      <c r="G19" s="54"/>
      <c r="H19" s="48"/>
      <c r="I19" s="49"/>
    </row>
    <row r="20" spans="2:9" x14ac:dyDescent="0.2">
      <c r="B20" s="47"/>
      <c r="C20" s="48"/>
      <c r="D20" s="48"/>
      <c r="E20" s="48"/>
      <c r="F20" s="48"/>
      <c r="G20" s="48"/>
      <c r="H20" s="48"/>
      <c r="I20" s="49"/>
    </row>
    <row r="21" spans="2:9" x14ac:dyDescent="0.2">
      <c r="B21" s="47"/>
      <c r="C21" s="48"/>
      <c r="D21" s="48"/>
      <c r="E21" s="48"/>
      <c r="F21" s="48"/>
      <c r="G21" s="48"/>
      <c r="H21" s="48"/>
      <c r="I21" s="49"/>
    </row>
    <row r="22" spans="2:9" x14ac:dyDescent="0.2">
      <c r="B22" s="47"/>
      <c r="C22" s="48"/>
      <c r="D22" s="48"/>
      <c r="E22" s="48"/>
      <c r="F22" s="48"/>
      <c r="G22" s="48"/>
      <c r="H22" s="48"/>
      <c r="I22" s="49"/>
    </row>
    <row r="23" spans="2:9" x14ac:dyDescent="0.2">
      <c r="B23" s="47"/>
      <c r="C23" s="48"/>
      <c r="D23" s="48"/>
      <c r="E23" s="48"/>
      <c r="F23" s="48"/>
      <c r="G23" s="48"/>
      <c r="H23" s="48"/>
      <c r="I23" s="49"/>
    </row>
    <row r="24" spans="2:9" x14ac:dyDescent="0.2">
      <c r="B24" s="47"/>
      <c r="C24" s="48"/>
      <c r="D24" s="48"/>
      <c r="E24" s="48"/>
      <c r="F24" s="48"/>
      <c r="G24" s="48"/>
      <c r="H24" s="48"/>
      <c r="I24" s="49"/>
    </row>
    <row r="25" spans="2:9" x14ac:dyDescent="0.2">
      <c r="B25" s="47"/>
      <c r="C25" s="48"/>
      <c r="D25" s="48"/>
      <c r="E25" s="48"/>
      <c r="F25" s="48"/>
      <c r="G25" s="48"/>
      <c r="H25" s="48"/>
      <c r="I25" s="49"/>
    </row>
    <row r="26" spans="2:9" x14ac:dyDescent="0.2">
      <c r="B26" s="47"/>
      <c r="C26" s="48"/>
      <c r="D26" s="48"/>
      <c r="E26" s="48"/>
      <c r="F26" s="48"/>
      <c r="G26" s="48"/>
      <c r="H26" s="48"/>
      <c r="I26" s="49"/>
    </row>
    <row r="27" spans="2:9" x14ac:dyDescent="0.2">
      <c r="B27" s="47"/>
      <c r="C27" s="48"/>
      <c r="D27" s="48"/>
      <c r="E27" s="48"/>
      <c r="F27" s="48"/>
      <c r="G27" s="48"/>
      <c r="H27" s="48"/>
      <c r="I27" s="49"/>
    </row>
    <row r="28" spans="2:9" x14ac:dyDescent="0.2">
      <c r="B28" s="47"/>
      <c r="C28" s="48"/>
      <c r="D28" s="48"/>
      <c r="E28" s="48"/>
      <c r="F28" s="48"/>
      <c r="G28" s="48"/>
      <c r="H28" s="48"/>
      <c r="I28" s="49"/>
    </row>
    <row r="29" spans="2:9" x14ac:dyDescent="0.2">
      <c r="B29" s="47"/>
      <c r="C29" s="48"/>
      <c r="D29" s="48"/>
      <c r="E29" s="48"/>
      <c r="F29" s="48"/>
      <c r="G29" s="48"/>
      <c r="H29" s="48"/>
      <c r="I29" s="49"/>
    </row>
    <row r="30" spans="2:9" x14ac:dyDescent="0.2">
      <c r="B30" s="47"/>
      <c r="C30" s="48"/>
      <c r="D30" s="48"/>
      <c r="E30" s="48"/>
      <c r="F30" s="48"/>
      <c r="G30" s="48"/>
      <c r="H30" s="48"/>
      <c r="I30" s="49"/>
    </row>
    <row r="31" spans="2:9" x14ac:dyDescent="0.2">
      <c r="B31" s="47"/>
      <c r="C31" s="48"/>
      <c r="D31" s="48"/>
      <c r="E31" s="48"/>
      <c r="F31" s="48"/>
      <c r="G31" s="48"/>
      <c r="H31" s="48"/>
      <c r="I31" s="49"/>
    </row>
    <row r="32" spans="2:9" x14ac:dyDescent="0.2">
      <c r="B32" s="47"/>
      <c r="C32" s="48"/>
      <c r="D32" s="48"/>
      <c r="E32" s="48"/>
      <c r="F32" s="48"/>
      <c r="G32" s="48"/>
      <c r="H32" s="48"/>
      <c r="I32" s="49"/>
    </row>
    <row r="33" spans="2:9" x14ac:dyDescent="0.2">
      <c r="B33" s="47"/>
      <c r="C33" s="48"/>
      <c r="D33" s="48"/>
      <c r="E33" s="48"/>
      <c r="F33" s="48"/>
      <c r="G33" s="48"/>
      <c r="H33" s="48"/>
      <c r="I33" s="49"/>
    </row>
    <row r="34" spans="2:9" x14ac:dyDescent="0.2">
      <c r="B34" s="47"/>
      <c r="C34" s="48"/>
      <c r="D34" s="48"/>
      <c r="E34" s="48"/>
      <c r="F34" s="48"/>
      <c r="G34" s="48"/>
      <c r="H34" s="48"/>
      <c r="I34" s="49"/>
    </row>
    <row r="35" spans="2:9" x14ac:dyDescent="0.2">
      <c r="B35" s="47"/>
      <c r="C35" s="48"/>
      <c r="D35" s="48"/>
      <c r="E35" s="48"/>
      <c r="F35" s="48"/>
      <c r="G35" s="48"/>
      <c r="H35" s="48"/>
      <c r="I35" s="49"/>
    </row>
    <row r="36" spans="2:9" x14ac:dyDescent="0.2">
      <c r="B36" s="47"/>
      <c r="C36" s="48"/>
      <c r="D36" s="48"/>
      <c r="E36" s="48"/>
      <c r="F36" s="48"/>
      <c r="G36" s="48"/>
      <c r="H36" s="48"/>
      <c r="I36" s="49"/>
    </row>
    <row r="37" spans="2:9" x14ac:dyDescent="0.2">
      <c r="B37" s="55"/>
      <c r="C37" s="56"/>
      <c r="D37" s="56"/>
      <c r="E37" s="56"/>
      <c r="F37" s="56"/>
      <c r="G37" s="56"/>
      <c r="H37" s="56"/>
      <c r="I37" s="57"/>
    </row>
    <row r="38" spans="2:9" x14ac:dyDescent="0.2">
      <c r="B38" s="58"/>
      <c r="C38" s="13"/>
      <c r="D38" s="13"/>
      <c r="E38" s="13"/>
      <c r="F38" s="13"/>
      <c r="G38" s="13"/>
      <c r="H38" s="13"/>
      <c r="I38" s="13"/>
    </row>
    <row r="39" spans="2:9" x14ac:dyDescent="0.2">
      <c r="B39" s="337" t="s">
        <v>2081</v>
      </c>
      <c r="C39" s="338"/>
      <c r="D39" s="338"/>
      <c r="E39" s="338"/>
      <c r="F39" s="338"/>
      <c r="G39" s="338"/>
      <c r="H39" s="338"/>
      <c r="I39" s="339"/>
    </row>
    <row r="40" spans="2:9" x14ac:dyDescent="0.2">
      <c r="B40" s="340"/>
      <c r="C40" s="341"/>
      <c r="D40" s="341"/>
      <c r="E40" s="341"/>
      <c r="F40" s="341"/>
      <c r="G40" s="341"/>
      <c r="H40" s="341"/>
      <c r="I40" s="342"/>
    </row>
    <row r="41" spans="2:9" ht="13.5" thickBot="1" x14ac:dyDescent="0.25">
      <c r="B41" s="271"/>
      <c r="C41" s="272"/>
      <c r="D41" s="272"/>
      <c r="E41" s="272"/>
      <c r="F41" s="272"/>
      <c r="G41" s="272"/>
      <c r="H41" s="272"/>
      <c r="I41" s="273"/>
    </row>
    <row r="42" spans="2:9" x14ac:dyDescent="0.2">
      <c r="B42" s="59"/>
      <c r="C42" s="60"/>
      <c r="D42" s="366" t="str">
        <f>IF(F13&lt;&gt;"",F13,"")</f>
        <v/>
      </c>
      <c r="E42" s="367"/>
      <c r="F42" s="368"/>
      <c r="G42" s="363" t="str">
        <f>IF(D42&lt;&gt;"",Calculations!B198*10,"")</f>
        <v/>
      </c>
      <c r="H42" s="48"/>
      <c r="I42" s="49"/>
    </row>
    <row r="43" spans="2:9" x14ac:dyDescent="0.2">
      <c r="B43" s="59"/>
      <c r="C43" s="61"/>
      <c r="D43" s="369"/>
      <c r="E43" s="370"/>
      <c r="F43" s="371"/>
      <c r="G43" s="364"/>
      <c r="H43" s="48"/>
      <c r="I43" s="49"/>
    </row>
    <row r="44" spans="2:9" x14ac:dyDescent="0.2">
      <c r="B44" s="59"/>
      <c r="C44" s="61"/>
      <c r="D44" s="369"/>
      <c r="E44" s="370"/>
      <c r="F44" s="371"/>
      <c r="G44" s="364"/>
      <c r="H44" s="48"/>
      <c r="I44" s="49"/>
    </row>
    <row r="45" spans="2:9" ht="13.5" thickBot="1" x14ac:dyDescent="0.25">
      <c r="B45" s="59"/>
      <c r="C45" s="62"/>
      <c r="D45" s="372"/>
      <c r="E45" s="373"/>
      <c r="F45" s="374"/>
      <c r="G45" s="365"/>
      <c r="H45" s="48"/>
      <c r="I45" s="49"/>
    </row>
    <row r="46" spans="2:9" ht="13.5" thickBot="1" x14ac:dyDescent="0.25">
      <c r="B46" s="59"/>
      <c r="C46" s="48"/>
      <c r="D46" s="48"/>
      <c r="E46" s="48"/>
      <c r="F46" s="63"/>
      <c r="G46" s="48"/>
      <c r="H46" s="48"/>
      <c r="I46" s="49"/>
    </row>
    <row r="47" spans="2:9" x14ac:dyDescent="0.2">
      <c r="B47" s="59"/>
      <c r="C47" s="60"/>
      <c r="D47" s="366" t="str">
        <f>IF(F15&lt;&gt;"",F15,"")</f>
        <v/>
      </c>
      <c r="E47" s="367"/>
      <c r="F47" s="368"/>
      <c r="G47" s="363" t="str">
        <f>IF(D47&lt;&gt;"",Calculations!C198*10,"")</f>
        <v/>
      </c>
      <c r="H47" s="48"/>
      <c r="I47" s="49"/>
    </row>
    <row r="48" spans="2:9" x14ac:dyDescent="0.2">
      <c r="B48" s="59"/>
      <c r="C48" s="61"/>
      <c r="D48" s="369"/>
      <c r="E48" s="370"/>
      <c r="F48" s="371"/>
      <c r="G48" s="364"/>
      <c r="H48" s="48"/>
      <c r="I48" s="49"/>
    </row>
    <row r="49" spans="2:9" x14ac:dyDescent="0.2">
      <c r="B49" s="59"/>
      <c r="C49" s="61"/>
      <c r="D49" s="369"/>
      <c r="E49" s="370"/>
      <c r="F49" s="371"/>
      <c r="G49" s="364"/>
      <c r="H49" s="48"/>
      <c r="I49" s="49"/>
    </row>
    <row r="50" spans="2:9" ht="13.5" thickBot="1" x14ac:dyDescent="0.25">
      <c r="B50" s="59"/>
      <c r="C50" s="62"/>
      <c r="D50" s="372"/>
      <c r="E50" s="373"/>
      <c r="F50" s="374"/>
      <c r="G50" s="365"/>
      <c r="H50" s="48"/>
      <c r="I50" s="49"/>
    </row>
    <row r="51" spans="2:9" ht="13.5" thickBot="1" x14ac:dyDescent="0.25">
      <c r="B51" s="59"/>
      <c r="C51" s="48"/>
      <c r="D51" s="48"/>
      <c r="E51" s="48"/>
      <c r="F51" s="63"/>
      <c r="G51" s="48"/>
      <c r="H51" s="48"/>
      <c r="I51" s="49"/>
    </row>
    <row r="52" spans="2:9" x14ac:dyDescent="0.2">
      <c r="B52" s="59"/>
      <c r="C52" s="60"/>
      <c r="D52" s="366" t="str">
        <f>IF(F17&lt;&gt;"",F17,"")</f>
        <v/>
      </c>
      <c r="E52" s="367"/>
      <c r="F52" s="368"/>
      <c r="G52" s="363" t="str">
        <f>IF(D52&lt;&gt;"",Calculations!D198*10,"")</f>
        <v/>
      </c>
      <c r="H52" s="48"/>
      <c r="I52" s="49"/>
    </row>
    <row r="53" spans="2:9" x14ac:dyDescent="0.2">
      <c r="B53" s="59"/>
      <c r="C53" s="61"/>
      <c r="D53" s="369"/>
      <c r="E53" s="370"/>
      <c r="F53" s="371"/>
      <c r="G53" s="364"/>
      <c r="H53" s="48"/>
      <c r="I53" s="49"/>
    </row>
    <row r="54" spans="2:9" x14ac:dyDescent="0.2">
      <c r="B54" s="59"/>
      <c r="C54" s="61"/>
      <c r="D54" s="369"/>
      <c r="E54" s="370"/>
      <c r="F54" s="371"/>
      <c r="G54" s="364"/>
      <c r="H54" s="48"/>
      <c r="I54" s="49"/>
    </row>
    <row r="55" spans="2:9" ht="13.5" thickBot="1" x14ac:dyDescent="0.25">
      <c r="B55" s="59"/>
      <c r="C55" s="62"/>
      <c r="D55" s="372"/>
      <c r="E55" s="373"/>
      <c r="F55" s="374"/>
      <c r="G55" s="365"/>
      <c r="H55" s="48"/>
      <c r="I55" s="49"/>
    </row>
    <row r="56" spans="2:9" x14ac:dyDescent="0.2">
      <c r="B56" s="47"/>
      <c r="C56" s="48"/>
      <c r="D56" s="48"/>
      <c r="E56" s="48"/>
      <c r="F56" s="48"/>
      <c r="G56" s="48"/>
      <c r="H56" s="48"/>
      <c r="I56" s="49"/>
    </row>
    <row r="57" spans="2:9" x14ac:dyDescent="0.2">
      <c r="B57" s="346" t="s">
        <v>2310</v>
      </c>
      <c r="C57" s="347"/>
      <c r="D57" s="347"/>
      <c r="E57" s="347"/>
      <c r="F57" s="347"/>
      <c r="G57" s="347"/>
      <c r="H57" s="347"/>
      <c r="I57" s="348"/>
    </row>
    <row r="58" spans="2:9" x14ac:dyDescent="0.2">
      <c r="B58" s="346"/>
      <c r="C58" s="347"/>
      <c r="D58" s="347"/>
      <c r="E58" s="347"/>
      <c r="F58" s="347"/>
      <c r="G58" s="347"/>
      <c r="H58" s="347"/>
      <c r="I58" s="348"/>
    </row>
    <row r="59" spans="2:9" x14ac:dyDescent="0.2">
      <c r="B59" s="55"/>
      <c r="C59" s="56"/>
      <c r="D59" s="56"/>
      <c r="E59" s="56"/>
      <c r="F59" s="56"/>
      <c r="G59" s="56"/>
      <c r="H59" s="56"/>
      <c r="I59" s="57"/>
    </row>
    <row r="60" spans="2:9" x14ac:dyDescent="0.2">
      <c r="B60" s="278"/>
      <c r="C60" s="278"/>
      <c r="D60" s="278"/>
      <c r="E60" s="278"/>
      <c r="F60" s="278"/>
      <c r="G60" s="278"/>
      <c r="H60" s="278"/>
      <c r="I60" s="278"/>
    </row>
    <row r="61" spans="2:9" x14ac:dyDescent="0.2">
      <c r="B61" s="48"/>
      <c r="C61" s="48"/>
      <c r="D61" s="48"/>
      <c r="E61" s="48"/>
      <c r="F61" s="48"/>
      <c r="G61" s="48"/>
      <c r="H61" s="48"/>
      <c r="I61" s="48"/>
    </row>
    <row r="62" spans="2:9" x14ac:dyDescent="0.2">
      <c r="B62" s="48"/>
      <c r="C62" s="48"/>
      <c r="D62" s="48"/>
      <c r="E62" s="48"/>
      <c r="F62" s="48"/>
      <c r="G62" s="48"/>
      <c r="H62" s="48"/>
      <c r="I62" s="48"/>
    </row>
    <row r="63" spans="2:9" x14ac:dyDescent="0.2">
      <c r="B63" s="48"/>
      <c r="C63" s="48"/>
      <c r="D63" s="48"/>
      <c r="E63" s="48"/>
      <c r="F63" s="48"/>
      <c r="G63" s="48"/>
      <c r="H63" s="48"/>
      <c r="I63" s="48"/>
    </row>
    <row r="64" spans="2:9" x14ac:dyDescent="0.2">
      <c r="B64" s="48"/>
      <c r="C64" s="48"/>
      <c r="D64" s="48"/>
      <c r="E64" s="48"/>
      <c r="F64" s="48"/>
      <c r="G64" s="48"/>
      <c r="H64" s="48"/>
      <c r="I64" s="48"/>
    </row>
    <row r="65" spans="2:9" x14ac:dyDescent="0.2">
      <c r="B65" s="48"/>
      <c r="C65" s="48"/>
      <c r="D65" s="48"/>
      <c r="E65" s="48"/>
      <c r="F65" s="48"/>
      <c r="G65" s="48"/>
      <c r="H65" s="48"/>
      <c r="I65" s="48"/>
    </row>
    <row r="66" spans="2:9" x14ac:dyDescent="0.2">
      <c r="B66" s="48"/>
      <c r="C66" s="48"/>
      <c r="D66" s="48"/>
      <c r="E66" s="48"/>
      <c r="F66" s="48"/>
      <c r="G66" s="48"/>
      <c r="H66" s="48"/>
      <c r="I66" s="48"/>
    </row>
    <row r="67" spans="2:9" x14ac:dyDescent="0.2">
      <c r="B67" s="48"/>
      <c r="C67" s="48"/>
      <c r="D67" s="48"/>
      <c r="E67" s="48"/>
      <c r="F67" s="48"/>
      <c r="G67" s="48"/>
      <c r="H67" s="48"/>
      <c r="I67" s="48"/>
    </row>
    <row r="68" spans="2:9" x14ac:dyDescent="0.2">
      <c r="B68" s="48"/>
      <c r="C68" s="48"/>
      <c r="D68" s="48"/>
      <c r="E68" s="48"/>
      <c r="F68" s="48"/>
      <c r="G68" s="48"/>
      <c r="H68" s="48"/>
      <c r="I68" s="48"/>
    </row>
    <row r="69" spans="2:9" x14ac:dyDescent="0.2">
      <c r="B69" s="48"/>
      <c r="C69" s="48"/>
      <c r="D69" s="48"/>
      <c r="E69" s="48"/>
      <c r="F69" s="48"/>
      <c r="G69" s="48"/>
      <c r="H69" s="48"/>
      <c r="I69" s="48"/>
    </row>
    <row r="70" spans="2:9" x14ac:dyDescent="0.2">
      <c r="B70" s="48"/>
      <c r="C70" s="48"/>
      <c r="D70" s="48"/>
      <c r="E70" s="48"/>
      <c r="F70" s="48"/>
      <c r="G70" s="48"/>
      <c r="H70" s="48"/>
      <c r="I70" s="48"/>
    </row>
    <row r="71" spans="2:9" x14ac:dyDescent="0.2">
      <c r="B71" s="48"/>
      <c r="C71" s="48"/>
      <c r="D71" s="48"/>
      <c r="E71" s="48"/>
      <c r="F71" s="48"/>
      <c r="G71" s="48"/>
      <c r="H71" s="48"/>
      <c r="I71" s="48"/>
    </row>
    <row r="72" spans="2:9" x14ac:dyDescent="0.2">
      <c r="B72" s="48"/>
      <c r="C72" s="48"/>
      <c r="D72" s="48"/>
      <c r="E72" s="48"/>
      <c r="F72" s="48"/>
      <c r="G72" s="48"/>
      <c r="H72" s="48"/>
      <c r="I72" s="48"/>
    </row>
    <row r="73" spans="2:9" x14ac:dyDescent="0.2">
      <c r="B73" s="48"/>
      <c r="C73" s="48"/>
      <c r="D73" s="48"/>
      <c r="E73" s="48"/>
      <c r="F73" s="48"/>
      <c r="G73" s="48"/>
      <c r="H73" s="48"/>
      <c r="I73" s="48"/>
    </row>
    <row r="74" spans="2:9" x14ac:dyDescent="0.2">
      <c r="B74" s="48"/>
      <c r="C74" s="48"/>
      <c r="D74" s="48"/>
      <c r="E74" s="48"/>
      <c r="F74" s="48"/>
      <c r="G74" s="48"/>
      <c r="H74" s="48"/>
      <c r="I74" s="48"/>
    </row>
    <row r="75" spans="2:9" x14ac:dyDescent="0.2">
      <c r="B75" s="48"/>
      <c r="C75" s="48"/>
      <c r="D75" s="48"/>
      <c r="E75" s="48"/>
      <c r="F75" s="48"/>
      <c r="G75" s="48"/>
      <c r="H75" s="48"/>
      <c r="I75" s="48"/>
    </row>
  </sheetData>
  <sheetProtection selectLockedCells="1"/>
  <mergeCells count="18">
    <mergeCell ref="B57:I58"/>
    <mergeCell ref="B7:D7"/>
    <mergeCell ref="B9:D9"/>
    <mergeCell ref="B39:I40"/>
    <mergeCell ref="G42:G45"/>
    <mergeCell ref="F13:G13"/>
    <mergeCell ref="F15:G15"/>
    <mergeCell ref="F17:G17"/>
    <mergeCell ref="D52:F55"/>
    <mergeCell ref="B8:D8"/>
    <mergeCell ref="E8:I8"/>
    <mergeCell ref="D47:F50"/>
    <mergeCell ref="D42:F45"/>
    <mergeCell ref="E9:I9"/>
    <mergeCell ref="E7:I7"/>
    <mergeCell ref="B11:I11"/>
    <mergeCell ref="G47:G50"/>
    <mergeCell ref="G52:G5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7</xdr:col>
                    <xdr:colOff>9525</xdr:colOff>
                    <xdr:row>12</xdr:row>
                    <xdr:rowOff>123825</xdr:rowOff>
                  </from>
                  <to>
                    <xdr:col>8</xdr:col>
                    <xdr:colOff>323850</xdr:colOff>
                    <xdr:row>14</xdr:row>
                    <xdr:rowOff>19050</xdr:rowOff>
                  </to>
                </anchor>
              </controlPr>
            </control>
          </mc:Choice>
        </mc:AlternateContent>
        <mc:AlternateContent xmlns:mc="http://schemas.openxmlformats.org/markup-compatibility/2006">
          <mc:Choice Requires="x14">
            <control shapeId="7171" r:id="rId5" name="Spinner 3">
              <controlPr defaultSize="0" autoPict="0">
                <anchor moveWithCells="1" sizeWithCells="1">
                  <from>
                    <xdr:col>2</xdr:col>
                    <xdr:colOff>0</xdr:colOff>
                    <xdr:row>41</xdr:row>
                    <xdr:rowOff>9525</xdr:rowOff>
                  </from>
                  <to>
                    <xdr:col>2</xdr:col>
                    <xdr:colOff>590550</xdr:colOff>
                    <xdr:row>44</xdr:row>
                    <xdr:rowOff>152400</xdr:rowOff>
                  </to>
                </anchor>
              </controlPr>
            </control>
          </mc:Choice>
        </mc:AlternateContent>
        <mc:AlternateContent xmlns:mc="http://schemas.openxmlformats.org/markup-compatibility/2006">
          <mc:Choice Requires="x14">
            <control shapeId="7172" r:id="rId6" name="Spinner 4">
              <controlPr defaultSize="0" autoPict="0">
                <anchor moveWithCells="1" sizeWithCells="1">
                  <from>
                    <xdr:col>2</xdr:col>
                    <xdr:colOff>0</xdr:colOff>
                    <xdr:row>46</xdr:row>
                    <xdr:rowOff>9525</xdr:rowOff>
                  </from>
                  <to>
                    <xdr:col>2</xdr:col>
                    <xdr:colOff>590550</xdr:colOff>
                    <xdr:row>50</xdr:row>
                    <xdr:rowOff>9525</xdr:rowOff>
                  </to>
                </anchor>
              </controlPr>
            </control>
          </mc:Choice>
        </mc:AlternateContent>
        <mc:AlternateContent xmlns:mc="http://schemas.openxmlformats.org/markup-compatibility/2006">
          <mc:Choice Requires="x14">
            <control shapeId="7173" r:id="rId7" name="Spinner 5">
              <controlPr defaultSize="0" autoPict="0">
                <anchor moveWithCells="1" sizeWithCells="1">
                  <from>
                    <xdr:col>2</xdr:col>
                    <xdr:colOff>0</xdr:colOff>
                    <xdr:row>51</xdr:row>
                    <xdr:rowOff>9525</xdr:rowOff>
                  </from>
                  <to>
                    <xdr:col>2</xdr:col>
                    <xdr:colOff>590550</xdr:colOff>
                    <xdr:row>55</xdr:row>
                    <xdr:rowOff>0</xdr:rowOff>
                  </to>
                </anchor>
              </controlPr>
            </control>
          </mc:Choice>
        </mc:AlternateContent>
        <mc:AlternateContent xmlns:mc="http://schemas.openxmlformats.org/markup-compatibility/2006">
          <mc:Choice Requires="x14">
            <control shapeId="7174" r:id="rId8" name="Spinner 6">
              <controlPr defaultSize="0" autoPict="0">
                <anchor moveWithCells="1" sizeWithCells="1">
                  <from>
                    <xdr:col>2</xdr:col>
                    <xdr:colOff>0</xdr:colOff>
                    <xdr:row>55</xdr:row>
                    <xdr:rowOff>0</xdr:rowOff>
                  </from>
                  <to>
                    <xdr:col>2</xdr:col>
                    <xdr:colOff>590550</xdr:colOff>
                    <xdr:row>55</xdr:row>
                    <xdr:rowOff>9525</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7</xdr:col>
                    <xdr:colOff>9525</xdr:colOff>
                    <xdr:row>14</xdr:row>
                    <xdr:rowOff>133350</xdr:rowOff>
                  </from>
                  <to>
                    <xdr:col>8</xdr:col>
                    <xdr:colOff>323850</xdr:colOff>
                    <xdr:row>16</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Format!D69:D70</xm:f>
          </x14:formula1>
          <xm:sqref>F17:G17</xm:sqref>
        </x14:dataValidation>
        <x14:dataValidation type="list" allowBlank="1" showInputMessage="1" showErrorMessage="1">
          <x14:formula1>
            <xm:f>Format!B69:B71</xm:f>
          </x14:formula1>
          <xm:sqref>F13:G13</xm:sqref>
        </x14:dataValidation>
        <x14:dataValidation type="list" allowBlank="1" showInputMessage="1" showErrorMessage="1">
          <x14:formula1>
            <xm:f>Format!C69:C70</xm:f>
          </x14:formula1>
          <xm:sqref>F15:G15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sheetPr>
  <dimension ref="B1:M94"/>
  <sheetViews>
    <sheetView showGridLines="0" zoomScale="160" zoomScaleNormal="160" workbookViewId="0">
      <pane ySplit="3" topLeftCell="A4" activePane="bottomLeft" state="frozen"/>
      <selection pane="bottomLeft"/>
    </sheetView>
  </sheetViews>
  <sheetFormatPr defaultRowHeight="11.25" x14ac:dyDescent="0.2"/>
  <cols>
    <col min="1" max="12" width="9.140625" style="13"/>
    <col min="13" max="13" width="0" style="13" hidden="1" customWidth="1"/>
    <col min="14" max="16384" width="9.140625" style="13"/>
  </cols>
  <sheetData>
    <row r="1" spans="2:9" s="1" customFormat="1" ht="12.75" x14ac:dyDescent="0.2"/>
    <row r="2" spans="2:9" s="1" customFormat="1" ht="12.75" x14ac:dyDescent="0.2"/>
    <row r="3" spans="2:9" s="1" customFormat="1" ht="12.75" x14ac:dyDescent="0.2"/>
    <row r="4" spans="2:9" s="1" customFormat="1" ht="12.75" x14ac:dyDescent="0.2">
      <c r="B4" s="383" t="s">
        <v>2297</v>
      </c>
      <c r="C4" s="383"/>
      <c r="D4" s="383"/>
      <c r="E4" s="383"/>
      <c r="F4" s="383"/>
      <c r="G4" s="383"/>
      <c r="H4" s="383"/>
      <c r="I4" s="383"/>
    </row>
    <row r="5" spans="2:9" s="266" customFormat="1" ht="12.75" x14ac:dyDescent="0.2">
      <c r="B5" s="259"/>
      <c r="C5" s="261"/>
      <c r="D5" s="261"/>
      <c r="E5" s="261"/>
      <c r="F5" s="261"/>
      <c r="G5" s="261"/>
      <c r="H5" s="259"/>
      <c r="I5" s="259"/>
    </row>
    <row r="6" spans="2:9" s="1" customFormat="1" ht="12.75" x14ac:dyDescent="0.2">
      <c r="C6" s="379" t="s">
        <v>2294</v>
      </c>
      <c r="D6" s="380"/>
      <c r="E6" s="381"/>
      <c r="F6" s="377" t="str">
        <f>Calculations!B87</f>
        <v>70 - over</v>
      </c>
      <c r="G6" s="378"/>
    </row>
    <row r="7" spans="2:9" s="1" customFormat="1" ht="12.75" x14ac:dyDescent="0.2">
      <c r="C7" s="257" t="s">
        <v>2095</v>
      </c>
      <c r="D7" s="4"/>
      <c r="E7" s="4"/>
      <c r="F7" s="391" t="e">
        <f>"Stage "&amp;Calculations!B63</f>
        <v>#N/A</v>
      </c>
      <c r="G7" s="393"/>
    </row>
    <row r="8" spans="2:9" s="1" customFormat="1" ht="12.75" x14ac:dyDescent="0.2">
      <c r="C8" s="382" t="s">
        <v>2093</v>
      </c>
      <c r="D8" s="382"/>
      <c r="E8" s="382"/>
      <c r="F8" s="391">
        <f>'TIER 1'!F13</f>
        <v>0</v>
      </c>
      <c r="G8" s="393"/>
    </row>
    <row r="9" spans="2:9" s="1" customFormat="1" ht="12.75" x14ac:dyDescent="0.2">
      <c r="C9" s="382" t="s">
        <v>2298</v>
      </c>
      <c r="D9" s="382"/>
      <c r="E9" s="382"/>
      <c r="F9" s="391">
        <f>'TIER 1'!F17:G17</f>
        <v>0</v>
      </c>
      <c r="G9" s="393"/>
    </row>
    <row r="10" spans="2:9" s="1" customFormat="1" ht="12.75" x14ac:dyDescent="0.2"/>
    <row r="11" spans="2:9" ht="12.75" x14ac:dyDescent="0.2">
      <c r="B11" s="383" t="s">
        <v>2293</v>
      </c>
      <c r="C11" s="383"/>
      <c r="D11" s="383"/>
      <c r="E11" s="383"/>
      <c r="F11" s="383"/>
      <c r="G11" s="383"/>
      <c r="H11" s="383"/>
      <c r="I11" s="383"/>
    </row>
    <row r="13" spans="2:9" ht="11.25" customHeight="1" x14ac:dyDescent="0.2">
      <c r="B13" s="389" t="s">
        <v>2291</v>
      </c>
      <c r="C13" s="389"/>
      <c r="D13" s="389"/>
      <c r="E13" s="389"/>
      <c r="F13" s="389"/>
      <c r="G13" s="389"/>
      <c r="H13" s="250">
        <f>SUM(Calculations!C89:J89)</f>
        <v>0</v>
      </c>
      <c r="I13" s="255"/>
    </row>
    <row r="14" spans="2:9" ht="11.25" customHeight="1" x14ac:dyDescent="0.2">
      <c r="B14" s="389" t="s">
        <v>2292</v>
      </c>
      <c r="C14" s="389"/>
      <c r="D14" s="389"/>
      <c r="E14" s="389"/>
      <c r="F14" s="389"/>
      <c r="G14" s="389"/>
      <c r="H14" s="250">
        <f ca="1">SUM(Calculations!$M$6:$M$52)</f>
        <v>803</v>
      </c>
      <c r="I14" s="255"/>
    </row>
    <row r="15" spans="2:9" ht="12.75" x14ac:dyDescent="0.2">
      <c r="B15" s="259"/>
      <c r="C15" s="259"/>
      <c r="D15" s="259"/>
      <c r="E15" s="259"/>
      <c r="F15" s="259"/>
      <c r="G15" s="259"/>
      <c r="H15" s="259"/>
      <c r="I15" s="259"/>
    </row>
    <row r="36" spans="2:9" ht="12.75" x14ac:dyDescent="0.2">
      <c r="B36" s="383" t="s">
        <v>2092</v>
      </c>
      <c r="C36" s="383"/>
      <c r="D36" s="383"/>
      <c r="E36" s="383"/>
      <c r="F36" s="383"/>
      <c r="G36" s="383"/>
      <c r="H36" s="383"/>
      <c r="I36" s="383"/>
    </row>
    <row r="37" spans="2:9" ht="12.75" x14ac:dyDescent="0.2">
      <c r="B37" s="270"/>
      <c r="C37" s="259"/>
      <c r="D37" s="259"/>
      <c r="E37" s="259"/>
      <c r="F37" s="259"/>
      <c r="G37" s="259"/>
      <c r="H37" s="259"/>
      <c r="I37" s="259"/>
    </row>
    <row r="38" spans="2:9" ht="11.25" customHeight="1" x14ac:dyDescent="0.2">
      <c r="B38" s="394" t="s">
        <v>2301</v>
      </c>
      <c r="C38" s="394"/>
      <c r="D38" s="394"/>
      <c r="E38" s="394"/>
      <c r="F38" s="394"/>
      <c r="G38" s="394"/>
      <c r="H38" s="394"/>
      <c r="I38" s="394"/>
    </row>
    <row r="39" spans="2:9" x14ac:dyDescent="0.2">
      <c r="B39" s="394"/>
      <c r="C39" s="394"/>
      <c r="D39" s="394"/>
      <c r="E39" s="394"/>
      <c r="F39" s="394"/>
      <c r="G39" s="394"/>
      <c r="H39" s="394"/>
      <c r="I39" s="394"/>
    </row>
    <row r="40" spans="2:9" x14ac:dyDescent="0.2">
      <c r="B40" s="394"/>
      <c r="C40" s="394"/>
      <c r="D40" s="394"/>
      <c r="E40" s="394"/>
      <c r="F40" s="394"/>
      <c r="G40" s="394"/>
      <c r="H40" s="394"/>
      <c r="I40" s="394"/>
    </row>
    <row r="41" spans="2:9" x14ac:dyDescent="0.2">
      <c r="B41" s="394"/>
      <c r="C41" s="394"/>
      <c r="D41" s="394"/>
      <c r="E41" s="394"/>
      <c r="F41" s="394"/>
      <c r="G41" s="394"/>
      <c r="H41" s="394"/>
      <c r="I41" s="394"/>
    </row>
    <row r="42" spans="2:9" x14ac:dyDescent="0.2">
      <c r="B42" s="394"/>
      <c r="C42" s="394"/>
      <c r="D42" s="394"/>
      <c r="E42" s="394"/>
      <c r="F42" s="394"/>
      <c r="G42" s="394"/>
      <c r="H42" s="394"/>
      <c r="I42" s="394"/>
    </row>
    <row r="43" spans="2:9" x14ac:dyDescent="0.2">
      <c r="B43" s="394"/>
      <c r="C43" s="394"/>
      <c r="D43" s="394"/>
      <c r="E43" s="394"/>
      <c r="F43" s="394"/>
      <c r="G43" s="394"/>
      <c r="H43" s="394"/>
      <c r="I43" s="394"/>
    </row>
    <row r="44" spans="2:9" x14ac:dyDescent="0.2">
      <c r="B44" s="394"/>
      <c r="C44" s="394"/>
      <c r="D44" s="394"/>
      <c r="E44" s="394"/>
      <c r="F44" s="394"/>
      <c r="G44" s="394"/>
      <c r="H44" s="394"/>
      <c r="I44" s="394"/>
    </row>
    <row r="45" spans="2:9" x14ac:dyDescent="0.2">
      <c r="H45" s="386"/>
      <c r="I45" s="386"/>
    </row>
    <row r="63" spans="8:9" x14ac:dyDescent="0.2">
      <c r="H63" s="386"/>
      <c r="I63" s="386"/>
    </row>
    <row r="69" spans="2:9" ht="12.75" x14ac:dyDescent="0.2">
      <c r="B69" s="383" t="s">
        <v>2296</v>
      </c>
      <c r="C69" s="383"/>
      <c r="D69" s="383"/>
      <c r="E69" s="383"/>
      <c r="F69" s="383"/>
      <c r="G69" s="383"/>
      <c r="H69" s="383"/>
      <c r="I69" s="383"/>
    </row>
    <row r="70" spans="2:9" ht="12.75" x14ac:dyDescent="0.2">
      <c r="B70" s="259"/>
      <c r="C70" s="259"/>
      <c r="D70" s="259"/>
      <c r="E70" s="259"/>
      <c r="F70" s="259"/>
      <c r="G70" s="259"/>
      <c r="H70" s="259"/>
      <c r="I70" s="259"/>
    </row>
    <row r="71" spans="2:9" ht="12.75" x14ac:dyDescent="0.2">
      <c r="B71" s="116" t="s">
        <v>2311</v>
      </c>
      <c r="C71" s="259"/>
      <c r="D71" s="259"/>
      <c r="E71" s="259"/>
      <c r="F71" s="259"/>
      <c r="G71" s="259"/>
      <c r="H71" s="259"/>
      <c r="I71" s="259"/>
    </row>
    <row r="72" spans="2:9" ht="12.75" x14ac:dyDescent="0.2">
      <c r="B72" s="259"/>
      <c r="C72" s="259"/>
      <c r="D72" s="259"/>
      <c r="E72" s="259"/>
      <c r="F72" s="391" t="str">
        <f>IFERROR(VLOOKUP(MAX(Calculations!$D$222:$D$229),Calculations!$D$222:$E$229,2,FALSE),"")</f>
        <v/>
      </c>
      <c r="G72" s="392"/>
      <c r="H72" s="392"/>
      <c r="I72" s="393"/>
    </row>
    <row r="73" spans="2:9" ht="12.75" x14ac:dyDescent="0.2">
      <c r="B73" s="279" t="s">
        <v>2312</v>
      </c>
      <c r="C73" s="259"/>
      <c r="D73" s="259"/>
      <c r="E73" s="259"/>
      <c r="F73" s="259"/>
      <c r="G73" s="259"/>
      <c r="H73" s="259"/>
      <c r="I73" s="259"/>
    </row>
    <row r="74" spans="2:9" ht="12.75" x14ac:dyDescent="0.2">
      <c r="B74" s="259"/>
      <c r="C74" s="259"/>
      <c r="D74" s="259"/>
      <c r="E74" s="259"/>
      <c r="F74" s="391" t="str">
        <f>IFERROR(VLOOKUP(MIN(Calculations!$D$222:$D$229),Calculations!$D$222:$E$229,2,FALSE),"")</f>
        <v/>
      </c>
      <c r="G74" s="392"/>
      <c r="H74" s="392"/>
      <c r="I74" s="393"/>
    </row>
    <row r="75" spans="2:9" x14ac:dyDescent="0.2">
      <c r="B75" s="116" t="str">
        <f>"Most Treatment, Based solely on "&amp; F8</f>
        <v>Most Treatment, Based solely on 0</v>
      </c>
      <c r="F75" s="115"/>
    </row>
    <row r="76" spans="2:9" x14ac:dyDescent="0.2">
      <c r="E76" s="115"/>
      <c r="F76" s="390" t="str">
        <f>IFERROR(IF(F8="Side Effects",VLOOKUP(MAX(Calculations!$B$210:$B$217),Calculations!$B$210:$E$217,4,FALSE),IF(F8="Recovery Time",VLOOKUP(MAX(Calculations!$C$210:$C$217),Calculations!$C$210:$E$217,3,FALSE),VLOOKUP(MAX(Calculations!$D$210:$D$217),Calculations!$D$210:$E$217,2,FALSE))),"")</f>
        <v>Hormone Therapy</v>
      </c>
      <c r="G76" s="390"/>
      <c r="H76" s="390"/>
      <c r="I76" s="390"/>
    </row>
    <row r="77" spans="2:9" x14ac:dyDescent="0.2">
      <c r="B77" s="116" t="str">
        <f>"Least Treatment, Based solely on "&amp; F8</f>
        <v>Least Treatment, Based solely on 0</v>
      </c>
      <c r="F77" s="115"/>
    </row>
    <row r="78" spans="2:9" x14ac:dyDescent="0.2">
      <c r="E78" s="115"/>
      <c r="F78" s="391" t="str">
        <f>IFERROR(IF(F8="Side Effects",VLOOKUP(MIN(Calculations!$B$210:$B$217),Calculations!$B$210:$E$217,4,FALSE),IF(F8="Recovery Time",VLOOKUP(MIN(Calculations!$C$210:$C$217),Calculations!$C$210:$E$217,3,FALSE),VLOOKUP(MIN(Calculations!$D$210:$D$217),Calculations!$D$210:$E$217,2,FALSE))),"")</f>
        <v>Hormone Therapy</v>
      </c>
      <c r="G78" s="392"/>
      <c r="H78" s="392"/>
      <c r="I78" s="393"/>
    </row>
    <row r="79" spans="2:9" ht="11.25" customHeight="1" x14ac:dyDescent="0.2">
      <c r="E79" s="115"/>
      <c r="F79" s="53"/>
      <c r="G79" s="53"/>
    </row>
    <row r="80" spans="2:9" s="258" customFormat="1" ht="12.75" x14ac:dyDescent="0.2">
      <c r="B80" s="262" t="s">
        <v>2383</v>
      </c>
      <c r="C80" s="263"/>
      <c r="D80" s="263"/>
      <c r="E80" s="263"/>
      <c r="F80" s="263"/>
      <c r="G80" s="263"/>
      <c r="H80" s="263"/>
      <c r="I80" s="263"/>
    </row>
    <row r="81" spans="2:13" s="258" customFormat="1" ht="12.75" x14ac:dyDescent="0.2">
      <c r="B81" s="260"/>
      <c r="C81" s="261"/>
      <c r="D81" s="261"/>
      <c r="E81" s="261"/>
      <c r="F81" s="261"/>
      <c r="G81" s="261"/>
      <c r="H81" s="261"/>
      <c r="I81" s="261"/>
    </row>
    <row r="82" spans="2:13" ht="18" customHeight="1" x14ac:dyDescent="0.2">
      <c r="B82" s="267" t="s">
        <v>2055</v>
      </c>
      <c r="C82" s="388" t="s">
        <v>2029</v>
      </c>
      <c r="D82" s="388"/>
      <c r="E82" s="388"/>
      <c r="F82" s="388" t="s">
        <v>2041</v>
      </c>
      <c r="G82" s="388"/>
      <c r="H82" s="388"/>
      <c r="I82" s="388"/>
      <c r="M82" s="268" t="s">
        <v>2287</v>
      </c>
    </row>
    <row r="83" spans="2:13" ht="47.25" customHeight="1" x14ac:dyDescent="0.2">
      <c r="B83" s="250">
        <v>1</v>
      </c>
      <c r="C83" s="387" t="str">
        <f>IFERROR(VLOOKUP(B83,Calculations!$A$222:$E$229,5,FALSE),"")</f>
        <v/>
      </c>
      <c r="D83" s="387"/>
      <c r="E83" s="387"/>
      <c r="F83" s="389" t="str">
        <f>IFERROR(VLOOKUP(C83,Format!$A$91:$B$98,2,FALSE),"")</f>
        <v/>
      </c>
      <c r="G83" s="389"/>
      <c r="H83" s="389"/>
      <c r="I83" s="389"/>
      <c r="M83" s="250" t="e">
        <f>HLOOKUP(C83,Calculations!$C$85:$J$89,5,FALSE)</f>
        <v>#N/A</v>
      </c>
    </row>
    <row r="84" spans="2:13" ht="47.25" customHeight="1" x14ac:dyDescent="0.2">
      <c r="B84" s="250">
        <v>2</v>
      </c>
      <c r="C84" s="387" t="str">
        <f>IFERROR(VLOOKUP(B84,Calculations!$A$222:$E$229,5,FALSE),"")</f>
        <v/>
      </c>
      <c r="D84" s="387"/>
      <c r="E84" s="387"/>
      <c r="F84" s="389" t="str">
        <f>IFERROR(VLOOKUP(C84,Format!$A$91:$B$98,2,FALSE),"")</f>
        <v/>
      </c>
      <c r="G84" s="389"/>
      <c r="H84" s="389"/>
      <c r="I84" s="389"/>
      <c r="M84" s="250" t="e">
        <f>HLOOKUP(C84,Calculations!$C$85:$J$89,5,FALSE)</f>
        <v>#N/A</v>
      </c>
    </row>
    <row r="85" spans="2:13" ht="47.25" customHeight="1" x14ac:dyDescent="0.2">
      <c r="B85" s="250">
        <v>3</v>
      </c>
      <c r="C85" s="387" t="str">
        <f>IFERROR(VLOOKUP(B85,Calculations!$A$222:$E$229,5,FALSE),"")</f>
        <v/>
      </c>
      <c r="D85" s="387"/>
      <c r="E85" s="387"/>
      <c r="F85" s="389" t="str">
        <f>IFERROR(VLOOKUP(C85,Format!$A$91:$B$98,2,FALSE),"")</f>
        <v/>
      </c>
      <c r="G85" s="389"/>
      <c r="H85" s="389"/>
      <c r="I85" s="389"/>
      <c r="M85" s="250" t="e">
        <f>HLOOKUP(C85,Calculations!$C$85:$J$89,5,FALSE)</f>
        <v>#N/A</v>
      </c>
    </row>
    <row r="86" spans="2:13" ht="47.25" customHeight="1" x14ac:dyDescent="0.2">
      <c r="B86" s="250">
        <v>4</v>
      </c>
      <c r="C86" s="387" t="str">
        <f>IFERROR(VLOOKUP(B86,Calculations!$A$222:$E$229,5,FALSE),"")</f>
        <v/>
      </c>
      <c r="D86" s="387"/>
      <c r="E86" s="387"/>
      <c r="F86" s="389" t="str">
        <f>IFERROR(VLOOKUP(C86,Format!$A$91:$B$98,2,FALSE),"")</f>
        <v/>
      </c>
      <c r="G86" s="389"/>
      <c r="H86" s="389"/>
      <c r="I86" s="389"/>
      <c r="M86" s="250" t="e">
        <f>HLOOKUP(C86,Calculations!$C$85:$J$89,5,FALSE)</f>
        <v>#N/A</v>
      </c>
    </row>
    <row r="87" spans="2:13" ht="47.25" customHeight="1" x14ac:dyDescent="0.2">
      <c r="B87" s="250">
        <v>5</v>
      </c>
      <c r="C87" s="387" t="str">
        <f>IFERROR(VLOOKUP(B87,Calculations!$A$222:$E$229,5,FALSE),"")</f>
        <v/>
      </c>
      <c r="D87" s="387"/>
      <c r="E87" s="387"/>
      <c r="F87" s="389" t="str">
        <f>IFERROR(VLOOKUP(C87,Format!$A$91:$B$98,2,FALSE),"")</f>
        <v/>
      </c>
      <c r="G87" s="389"/>
      <c r="H87" s="389"/>
      <c r="I87" s="389"/>
      <c r="M87" s="250" t="e">
        <f>HLOOKUP(C87,Calculations!$C$85:$J$89,5,FALSE)</f>
        <v>#N/A</v>
      </c>
    </row>
    <row r="88" spans="2:13" ht="47.25" customHeight="1" x14ac:dyDescent="0.2">
      <c r="B88" s="250">
        <v>6</v>
      </c>
      <c r="C88" s="387" t="str">
        <f>IFERROR(VLOOKUP(B88,Calculations!$A$222:$E$229,5,FALSE),"")</f>
        <v/>
      </c>
      <c r="D88" s="387"/>
      <c r="E88" s="387"/>
      <c r="F88" s="389" t="str">
        <f>IFERROR(VLOOKUP(C88,Format!$A$91:$B$98,2,FALSE),"")</f>
        <v/>
      </c>
      <c r="G88" s="389"/>
      <c r="H88" s="389"/>
      <c r="I88" s="389"/>
      <c r="M88" s="250" t="e">
        <f>HLOOKUP(C88,Calculations!$C$85:$J$89,5,FALSE)</f>
        <v>#N/A</v>
      </c>
    </row>
    <row r="89" spans="2:13" ht="47.25" customHeight="1" x14ac:dyDescent="0.2">
      <c r="B89" s="250">
        <v>7</v>
      </c>
      <c r="C89" s="387" t="str">
        <f>IFERROR(VLOOKUP(B89,Calculations!$A$222:$E$229,5,FALSE),"")</f>
        <v/>
      </c>
      <c r="D89" s="387"/>
      <c r="E89" s="387"/>
      <c r="F89" s="389" t="str">
        <f>IFERROR(VLOOKUP(C89,Format!$A$91:$B$98,2,FALSE),"")</f>
        <v/>
      </c>
      <c r="G89" s="389"/>
      <c r="H89" s="389"/>
      <c r="I89" s="389"/>
      <c r="M89" s="250" t="e">
        <f>HLOOKUP(C89,Calculations!$C$85:$J$89,5,FALSE)</f>
        <v>#N/A</v>
      </c>
    </row>
    <row r="90" spans="2:13" ht="47.25" customHeight="1" x14ac:dyDescent="0.2">
      <c r="B90" s="250">
        <v>8</v>
      </c>
      <c r="C90" s="387" t="str">
        <f>IFERROR(VLOOKUP(B90,Calculations!$A$222:$E$229,5,FALSE),"")</f>
        <v/>
      </c>
      <c r="D90" s="387"/>
      <c r="E90" s="387"/>
      <c r="F90" s="389" t="str">
        <f>IFERROR(VLOOKUP(C90,Format!$A$91:$B$98,2,FALSE),"")</f>
        <v/>
      </c>
      <c r="G90" s="389"/>
      <c r="H90" s="389"/>
      <c r="I90" s="389"/>
      <c r="M90" s="250" t="e">
        <f>HLOOKUP(C90,Calculations!$C$85:$J$89,5,FALSE)</f>
        <v>#N/A</v>
      </c>
    </row>
    <row r="91" spans="2:13" ht="11.25" customHeight="1" x14ac:dyDescent="0.2">
      <c r="B91" s="384" t="str">
        <f>"*Red highlights denotes treatments that have less than "&amp;D94&amp;" data pts for your given age and stage of cancer.  The lack of data behind the treatment may be because the treatment is not appropriate for your stage of cancer and/or stage of cancer.  However, this should be discussed with your doctor."</f>
        <v>*Red highlights denotes treatments that have less than 20 data pts for your given age and stage of cancer.  The lack of data behind the treatment may be because the treatment is not appropriate for your stage of cancer and/or stage of cancer.  However, this should be discussed with your doctor.</v>
      </c>
      <c r="C91" s="384"/>
      <c r="D91" s="384"/>
      <c r="E91" s="384"/>
      <c r="F91" s="384"/>
      <c r="G91" s="384"/>
      <c r="H91" s="384"/>
      <c r="I91" s="384"/>
    </row>
    <row r="92" spans="2:13" x14ac:dyDescent="0.2">
      <c r="B92" s="385"/>
      <c r="C92" s="385"/>
      <c r="D92" s="385"/>
      <c r="E92" s="385"/>
      <c r="F92" s="385"/>
      <c r="G92" s="385"/>
      <c r="H92" s="385"/>
      <c r="I92" s="385"/>
    </row>
    <row r="93" spans="2:13" x14ac:dyDescent="0.2">
      <c r="B93" s="385"/>
      <c r="C93" s="385"/>
      <c r="D93" s="385"/>
      <c r="E93" s="385"/>
      <c r="F93" s="385"/>
      <c r="G93" s="385"/>
      <c r="H93" s="385"/>
      <c r="I93" s="385"/>
    </row>
    <row r="94" spans="2:13" ht="11.25" hidden="1" customHeight="1" x14ac:dyDescent="0.2">
      <c r="B94" s="375" t="s">
        <v>2290</v>
      </c>
      <c r="C94" s="376"/>
      <c r="D94" s="265">
        <v>20</v>
      </c>
      <c r="E94" s="264"/>
      <c r="F94" s="256"/>
      <c r="G94" s="256"/>
    </row>
  </sheetData>
  <sheetProtection selectLockedCells="1" selectUnlockedCells="1"/>
  <mergeCells count="40">
    <mergeCell ref="C89:E89"/>
    <mergeCell ref="C83:E83"/>
    <mergeCell ref="C84:E84"/>
    <mergeCell ref="F72:I72"/>
    <mergeCell ref="F74:I74"/>
    <mergeCell ref="F85:I85"/>
    <mergeCell ref="C85:E85"/>
    <mergeCell ref="C86:E86"/>
    <mergeCell ref="C87:E87"/>
    <mergeCell ref="C88:E88"/>
    <mergeCell ref="F90:I90"/>
    <mergeCell ref="F89:I89"/>
    <mergeCell ref="F88:I88"/>
    <mergeCell ref="F87:I87"/>
    <mergeCell ref="F86:I86"/>
    <mergeCell ref="B4:I4"/>
    <mergeCell ref="C9:E9"/>
    <mergeCell ref="F9:G9"/>
    <mergeCell ref="B36:I36"/>
    <mergeCell ref="B13:G13"/>
    <mergeCell ref="B14:G14"/>
    <mergeCell ref="F8:G8"/>
    <mergeCell ref="F7:G7"/>
    <mergeCell ref="B11:I11"/>
    <mergeCell ref="B94:C94"/>
    <mergeCell ref="F6:G6"/>
    <mergeCell ref="C6:E6"/>
    <mergeCell ref="C8:E8"/>
    <mergeCell ref="B69:I69"/>
    <mergeCell ref="B91:I93"/>
    <mergeCell ref="H45:I45"/>
    <mergeCell ref="H63:I63"/>
    <mergeCell ref="C90:E90"/>
    <mergeCell ref="C82:E82"/>
    <mergeCell ref="F84:I84"/>
    <mergeCell ref="F83:I83"/>
    <mergeCell ref="F82:I82"/>
    <mergeCell ref="F76:I76"/>
    <mergeCell ref="F78:I78"/>
    <mergeCell ref="B38:I44"/>
  </mergeCells>
  <conditionalFormatting sqref="M83:M90 B83:F90">
    <cfRule type="expression" dxfId="18" priority="6">
      <formula>$M83&lt;$D$94</formula>
    </cfRule>
  </conditionalFormatting>
  <dataValidations disablePrompts="1" count="1">
    <dataValidation type="decimal" operator="greaterThan" allowBlank="1" showInputMessage="1" showErrorMessage="1" sqref="D94">
      <formula1>0</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showGridLines="0" zoomScale="175" zoomScaleNormal="175" workbookViewId="0">
      <pane ySplit="3" topLeftCell="A4" activePane="bottomLeft" state="frozen"/>
      <selection activeCell="G5" sqref="G5:H5"/>
      <selection pane="bottomLeft" activeCell="G5" sqref="G5:H5"/>
    </sheetView>
  </sheetViews>
  <sheetFormatPr defaultRowHeight="12.75" x14ac:dyDescent="0.2"/>
  <sheetData/>
  <sheetProtection sheet="1" objects="1" scenarios="1" selectLockedCells="1" selectUnlockedCell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4:I32"/>
  <sheetViews>
    <sheetView showGridLines="0" zoomScale="175" zoomScaleNormal="175" workbookViewId="0">
      <pane ySplit="3" topLeftCell="A4" activePane="bottomLeft" state="frozen"/>
      <selection activeCell="G5" sqref="G5:H5"/>
      <selection pane="bottomLeft" activeCell="A4" sqref="A4"/>
    </sheetView>
  </sheetViews>
  <sheetFormatPr defaultRowHeight="12.75" x14ac:dyDescent="0.2"/>
  <cols>
    <col min="1" max="1" width="9.140625" style="64"/>
    <col min="2" max="2" width="9.140625" style="64" customWidth="1"/>
    <col min="3" max="3" width="9" style="64" customWidth="1"/>
    <col min="4" max="16384" width="9.140625" style="64"/>
  </cols>
  <sheetData>
    <row r="4" spans="2:9" x14ac:dyDescent="0.2">
      <c r="B4" s="395" t="s">
        <v>2139</v>
      </c>
      <c r="C4" s="396"/>
      <c r="D4" s="396"/>
      <c r="E4" s="396"/>
      <c r="F4" s="396"/>
      <c r="G4" s="396"/>
      <c r="H4" s="396"/>
      <c r="I4" s="397"/>
    </row>
    <row r="5" spans="2:9" x14ac:dyDescent="0.2">
      <c r="B5" s="398" t="s">
        <v>2039</v>
      </c>
      <c r="C5" s="399"/>
      <c r="D5" s="398" t="s">
        <v>2041</v>
      </c>
      <c r="E5" s="400"/>
      <c r="F5" s="399"/>
      <c r="G5" s="398" t="s">
        <v>2128</v>
      </c>
      <c r="H5" s="400"/>
      <c r="I5" s="399"/>
    </row>
    <row r="6" spans="2:9" ht="57" customHeight="1" x14ac:dyDescent="0.2">
      <c r="B6" s="360" t="s">
        <v>2036</v>
      </c>
      <c r="C6" s="362"/>
      <c r="D6" s="401" t="s">
        <v>2135</v>
      </c>
      <c r="E6" s="402"/>
      <c r="F6" s="403"/>
      <c r="G6" s="401" t="s">
        <v>2136</v>
      </c>
      <c r="H6" s="402"/>
      <c r="I6" s="403"/>
    </row>
    <row r="7" spans="2:9" ht="71.25" customHeight="1" x14ac:dyDescent="0.2">
      <c r="B7" s="360" t="s">
        <v>2127</v>
      </c>
      <c r="C7" s="362"/>
      <c r="D7" s="401" t="s">
        <v>2137</v>
      </c>
      <c r="E7" s="402"/>
      <c r="F7" s="403"/>
      <c r="G7" s="401" t="s">
        <v>2138</v>
      </c>
      <c r="H7" s="402"/>
      <c r="I7" s="403"/>
    </row>
    <row r="8" spans="2:9" x14ac:dyDescent="0.2">
      <c r="B8" s="395" t="s">
        <v>2140</v>
      </c>
      <c r="C8" s="396"/>
      <c r="D8" s="396"/>
      <c r="E8" s="396"/>
      <c r="F8" s="396"/>
      <c r="G8" s="396"/>
      <c r="H8" s="396"/>
      <c r="I8" s="397"/>
    </row>
    <row r="9" spans="2:9" x14ac:dyDescent="0.2">
      <c r="B9" s="398" t="s">
        <v>2039</v>
      </c>
      <c r="C9" s="399"/>
      <c r="D9" s="398" t="s">
        <v>2041</v>
      </c>
      <c r="E9" s="400"/>
      <c r="F9" s="399"/>
      <c r="G9" s="398" t="s">
        <v>2128</v>
      </c>
      <c r="H9" s="400"/>
      <c r="I9" s="399"/>
    </row>
    <row r="10" spans="2:9" ht="59.25" customHeight="1" x14ac:dyDescent="0.2">
      <c r="B10" s="360" t="s">
        <v>2130</v>
      </c>
      <c r="C10" s="362"/>
      <c r="D10" s="401" t="s">
        <v>2150</v>
      </c>
      <c r="E10" s="402"/>
      <c r="F10" s="403"/>
      <c r="G10" s="401" t="s">
        <v>2151</v>
      </c>
      <c r="H10" s="402"/>
      <c r="I10" s="403"/>
    </row>
    <row r="11" spans="2:9" ht="60.75" customHeight="1" x14ac:dyDescent="0.2">
      <c r="B11" s="360" t="s">
        <v>2131</v>
      </c>
      <c r="C11" s="362"/>
      <c r="D11" s="401" t="s">
        <v>2143</v>
      </c>
      <c r="E11" s="402"/>
      <c r="F11" s="403"/>
      <c r="G11" s="401" t="s">
        <v>2142</v>
      </c>
      <c r="H11" s="402"/>
      <c r="I11" s="403"/>
    </row>
    <row r="12" spans="2:9" ht="117" customHeight="1" x14ac:dyDescent="0.2">
      <c r="B12" s="360" t="s">
        <v>2108</v>
      </c>
      <c r="C12" s="362"/>
      <c r="D12" s="401" t="s">
        <v>2133</v>
      </c>
      <c r="E12" s="402"/>
      <c r="F12" s="403"/>
      <c r="G12" s="401" t="s">
        <v>2134</v>
      </c>
      <c r="H12" s="402"/>
      <c r="I12" s="403"/>
    </row>
    <row r="13" spans="2:9" x14ac:dyDescent="0.2">
      <c r="B13" s="395" t="s">
        <v>2141</v>
      </c>
      <c r="C13" s="396"/>
      <c r="D13" s="396"/>
      <c r="E13" s="396"/>
      <c r="F13" s="396"/>
      <c r="G13" s="396"/>
      <c r="H13" s="396"/>
      <c r="I13" s="397"/>
    </row>
    <row r="14" spans="2:9" x14ac:dyDescent="0.2">
      <c r="B14" s="398" t="s">
        <v>2039</v>
      </c>
      <c r="C14" s="399"/>
      <c r="D14" s="398" t="s">
        <v>2041</v>
      </c>
      <c r="E14" s="400"/>
      <c r="F14" s="399"/>
      <c r="G14" s="398" t="s">
        <v>2128</v>
      </c>
      <c r="H14" s="400"/>
      <c r="I14" s="399"/>
    </row>
    <row r="15" spans="2:9" x14ac:dyDescent="0.2">
      <c r="B15" s="360" t="s">
        <v>2026</v>
      </c>
      <c r="C15" s="362"/>
      <c r="D15" s="401" t="s">
        <v>2144</v>
      </c>
      <c r="E15" s="402"/>
      <c r="F15" s="403"/>
      <c r="G15" s="401" t="s">
        <v>2144</v>
      </c>
      <c r="H15" s="402"/>
      <c r="I15" s="403"/>
    </row>
    <row r="16" spans="2:9" ht="162" customHeight="1" x14ac:dyDescent="0.2">
      <c r="B16" s="360" t="s">
        <v>2037</v>
      </c>
      <c r="C16" s="362"/>
      <c r="D16" s="401" t="s">
        <v>2146</v>
      </c>
      <c r="E16" s="402"/>
      <c r="F16" s="403"/>
      <c r="G16" s="401" t="s">
        <v>2145</v>
      </c>
      <c r="H16" s="402"/>
      <c r="I16" s="403"/>
    </row>
    <row r="17" spans="2:9" ht="48.75" customHeight="1" x14ac:dyDescent="0.2">
      <c r="B17" s="360" t="s">
        <v>2033</v>
      </c>
      <c r="C17" s="362"/>
      <c r="D17" s="401" t="s">
        <v>2147</v>
      </c>
      <c r="E17" s="402"/>
      <c r="F17" s="403"/>
      <c r="G17" s="401" t="s">
        <v>2148</v>
      </c>
      <c r="H17" s="402"/>
      <c r="I17" s="403"/>
    </row>
    <row r="18" spans="2:9" x14ac:dyDescent="0.2">
      <c r="B18" s="395" t="s">
        <v>2371</v>
      </c>
      <c r="C18" s="396"/>
      <c r="D18" s="396"/>
      <c r="E18" s="396"/>
      <c r="F18" s="396"/>
      <c r="G18" s="396"/>
      <c r="H18" s="396"/>
      <c r="I18" s="397"/>
    </row>
    <row r="19" spans="2:9" x14ac:dyDescent="0.2">
      <c r="B19" s="398" t="s">
        <v>2039</v>
      </c>
      <c r="C19" s="399"/>
      <c r="D19" s="398" t="s">
        <v>2041</v>
      </c>
      <c r="E19" s="400"/>
      <c r="F19" s="399"/>
      <c r="G19" s="398" t="s">
        <v>2128</v>
      </c>
      <c r="H19" s="400"/>
      <c r="I19" s="399"/>
    </row>
    <row r="20" spans="2:9" ht="63" customHeight="1" x14ac:dyDescent="0.2">
      <c r="B20" s="360" t="s">
        <v>2035</v>
      </c>
      <c r="C20" s="362"/>
      <c r="D20" s="401" t="s">
        <v>2149</v>
      </c>
      <c r="E20" s="402"/>
      <c r="F20" s="403"/>
      <c r="G20" s="401" t="s">
        <v>2253</v>
      </c>
      <c r="H20" s="402"/>
      <c r="I20" s="403"/>
    </row>
    <row r="21" spans="2:9" x14ac:dyDescent="0.2">
      <c r="B21" s="395" t="s">
        <v>2314</v>
      </c>
      <c r="C21" s="396"/>
      <c r="D21" s="396"/>
      <c r="E21" s="396"/>
      <c r="F21" s="396"/>
      <c r="G21" s="396"/>
      <c r="H21" s="396"/>
      <c r="I21" s="397"/>
    </row>
    <row r="22" spans="2:9" x14ac:dyDescent="0.2">
      <c r="B22" s="398" t="s">
        <v>2039</v>
      </c>
      <c r="C22" s="399"/>
      <c r="D22" s="398" t="s">
        <v>2041</v>
      </c>
      <c r="E22" s="400"/>
      <c r="F22" s="399"/>
      <c r="G22" s="398" t="s">
        <v>2128</v>
      </c>
      <c r="H22" s="400"/>
      <c r="I22" s="399"/>
    </row>
    <row r="23" spans="2:9" s="281" customFormat="1" ht="48.75" customHeight="1" x14ac:dyDescent="0.2">
      <c r="B23" s="360" t="s">
        <v>2349</v>
      </c>
      <c r="C23" s="362"/>
      <c r="D23" s="401" t="s">
        <v>2360</v>
      </c>
      <c r="E23" s="402"/>
      <c r="F23" s="403"/>
      <c r="G23" s="401" t="s">
        <v>2361</v>
      </c>
      <c r="H23" s="402"/>
      <c r="I23" s="403"/>
    </row>
    <row r="24" spans="2:9" ht="41.25" customHeight="1" x14ac:dyDescent="0.2">
      <c r="B24" s="360" t="s">
        <v>2348</v>
      </c>
      <c r="C24" s="362"/>
      <c r="D24" s="401" t="s">
        <v>2368</v>
      </c>
      <c r="E24" s="402"/>
      <c r="F24" s="403"/>
      <c r="G24" s="401" t="s">
        <v>2369</v>
      </c>
      <c r="H24" s="402"/>
      <c r="I24" s="403"/>
    </row>
    <row r="25" spans="2:9" x14ac:dyDescent="0.2">
      <c r="B25" s="395" t="s">
        <v>2370</v>
      </c>
      <c r="C25" s="396"/>
      <c r="D25" s="396"/>
      <c r="E25" s="396"/>
      <c r="F25" s="396"/>
      <c r="G25" s="396"/>
      <c r="H25" s="396"/>
      <c r="I25" s="397"/>
    </row>
    <row r="26" spans="2:9" x14ac:dyDescent="0.2">
      <c r="B26" s="398" t="s">
        <v>2039</v>
      </c>
      <c r="C26" s="399"/>
      <c r="D26" s="398" t="s">
        <v>2041</v>
      </c>
      <c r="E26" s="400"/>
      <c r="F26" s="399"/>
      <c r="G26" s="398" t="s">
        <v>2128</v>
      </c>
      <c r="H26" s="400"/>
      <c r="I26" s="399"/>
    </row>
    <row r="27" spans="2:9" ht="72" customHeight="1" x14ac:dyDescent="0.2">
      <c r="B27" s="360" t="s">
        <v>2347</v>
      </c>
      <c r="C27" s="362"/>
      <c r="D27" s="401" t="s">
        <v>2358</v>
      </c>
      <c r="E27" s="402"/>
      <c r="F27" s="403"/>
      <c r="G27" s="401" t="s">
        <v>2359</v>
      </c>
      <c r="H27" s="402"/>
      <c r="I27" s="403"/>
    </row>
    <row r="28" spans="2:9" x14ac:dyDescent="0.2">
      <c r="B28" s="395" t="s">
        <v>2315</v>
      </c>
      <c r="C28" s="396"/>
      <c r="D28" s="396"/>
      <c r="E28" s="396"/>
      <c r="F28" s="396"/>
      <c r="G28" s="396"/>
      <c r="H28" s="396"/>
      <c r="I28" s="397"/>
    </row>
    <row r="29" spans="2:9" x14ac:dyDescent="0.2">
      <c r="B29" s="398" t="s">
        <v>2039</v>
      </c>
      <c r="C29" s="399"/>
      <c r="D29" s="398" t="s">
        <v>2041</v>
      </c>
      <c r="E29" s="400"/>
      <c r="F29" s="399"/>
      <c r="G29" s="398" t="s">
        <v>2128</v>
      </c>
      <c r="H29" s="400"/>
      <c r="I29" s="399"/>
    </row>
    <row r="30" spans="2:9" ht="60" customHeight="1" x14ac:dyDescent="0.2">
      <c r="B30" s="360" t="s">
        <v>2350</v>
      </c>
      <c r="C30" s="362"/>
      <c r="D30" s="401" t="s">
        <v>2362</v>
      </c>
      <c r="E30" s="402"/>
      <c r="F30" s="403"/>
      <c r="G30" s="401" t="s">
        <v>2363</v>
      </c>
      <c r="H30" s="402"/>
      <c r="I30" s="403"/>
    </row>
    <row r="31" spans="2:9" ht="37.5" customHeight="1" x14ac:dyDescent="0.2">
      <c r="B31" s="360" t="s">
        <v>2351</v>
      </c>
      <c r="C31" s="362"/>
      <c r="D31" s="401" t="s">
        <v>2364</v>
      </c>
      <c r="E31" s="402"/>
      <c r="F31" s="403"/>
      <c r="G31" s="401" t="s">
        <v>2365</v>
      </c>
      <c r="H31" s="402"/>
      <c r="I31" s="403"/>
    </row>
    <row r="32" spans="2:9" ht="37.5" customHeight="1" x14ac:dyDescent="0.2">
      <c r="B32" s="360" t="s">
        <v>2352</v>
      </c>
      <c r="C32" s="362"/>
      <c r="D32" s="401" t="s">
        <v>2367</v>
      </c>
      <c r="E32" s="402"/>
      <c r="F32" s="403"/>
      <c r="G32" s="401" t="s">
        <v>2366</v>
      </c>
      <c r="H32" s="402"/>
      <c r="I32" s="403"/>
    </row>
  </sheetData>
  <sheetProtection selectLockedCells="1"/>
  <mergeCells count="73">
    <mergeCell ref="B31:C31"/>
    <mergeCell ref="D31:F31"/>
    <mergeCell ref="G31:I31"/>
    <mergeCell ref="B32:C32"/>
    <mergeCell ref="D32:F32"/>
    <mergeCell ref="G32:I32"/>
    <mergeCell ref="B18:I18"/>
    <mergeCell ref="B6:C6"/>
    <mergeCell ref="B7:C7"/>
    <mergeCell ref="B17:C17"/>
    <mergeCell ref="G9:I9"/>
    <mergeCell ref="B14:C14"/>
    <mergeCell ref="D14:F14"/>
    <mergeCell ref="G14:I14"/>
    <mergeCell ref="G7:I7"/>
    <mergeCell ref="D17:F17"/>
    <mergeCell ref="G17:I17"/>
    <mergeCell ref="B20:C20"/>
    <mergeCell ref="D20:F20"/>
    <mergeCell ref="G20:I20"/>
    <mergeCell ref="B9:C9"/>
    <mergeCell ref="D9:F9"/>
    <mergeCell ref="B10:C10"/>
    <mergeCell ref="B13:I13"/>
    <mergeCell ref="G16:I16"/>
    <mergeCell ref="D16:F16"/>
    <mergeCell ref="B16:C16"/>
    <mergeCell ref="G15:I15"/>
    <mergeCell ref="D15:F15"/>
    <mergeCell ref="B15:C15"/>
    <mergeCell ref="B19:C19"/>
    <mergeCell ref="D19:F19"/>
    <mergeCell ref="G19:I19"/>
    <mergeCell ref="B4:I4"/>
    <mergeCell ref="B8:I8"/>
    <mergeCell ref="G12:I12"/>
    <mergeCell ref="G11:I11"/>
    <mergeCell ref="G10:I10"/>
    <mergeCell ref="D12:F12"/>
    <mergeCell ref="D11:F11"/>
    <mergeCell ref="D10:F10"/>
    <mergeCell ref="B12:C12"/>
    <mergeCell ref="B11:C11"/>
    <mergeCell ref="B5:C5"/>
    <mergeCell ref="D5:F5"/>
    <mergeCell ref="G5:I5"/>
    <mergeCell ref="D6:F6"/>
    <mergeCell ref="D7:F7"/>
    <mergeCell ref="G6:I6"/>
    <mergeCell ref="B21:I21"/>
    <mergeCell ref="B22:C22"/>
    <mergeCell ref="D22:F22"/>
    <mergeCell ref="G22:I22"/>
    <mergeCell ref="B24:C24"/>
    <mergeCell ref="D24:F24"/>
    <mergeCell ref="G24:I24"/>
    <mergeCell ref="B23:C23"/>
    <mergeCell ref="D23:F23"/>
    <mergeCell ref="G23:I23"/>
    <mergeCell ref="B25:I25"/>
    <mergeCell ref="B26:C26"/>
    <mergeCell ref="D26:F26"/>
    <mergeCell ref="G26:I26"/>
    <mergeCell ref="B27:C27"/>
    <mergeCell ref="D27:F27"/>
    <mergeCell ref="G27:I27"/>
    <mergeCell ref="B28:I28"/>
    <mergeCell ref="B29:C29"/>
    <mergeCell ref="D29:F29"/>
    <mergeCell ref="G29:I29"/>
    <mergeCell ref="B30:C30"/>
    <mergeCell ref="D30:F30"/>
    <mergeCell ref="G30:I3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I31"/>
  <sheetViews>
    <sheetView showGridLines="0" workbookViewId="0">
      <pane ySplit="3" topLeftCell="A4" activePane="bottomLeft" state="frozen"/>
      <selection pane="bottomLeft" activeCell="O15" sqref="O15"/>
    </sheetView>
  </sheetViews>
  <sheetFormatPr defaultRowHeight="12.75" x14ac:dyDescent="0.2"/>
  <sheetData>
    <row r="1" spans="2:9" s="277" customFormat="1" x14ac:dyDescent="0.2"/>
    <row r="2" spans="2:9" s="277" customFormat="1" x14ac:dyDescent="0.2"/>
    <row r="3" spans="2:9" s="277" customFormat="1" x14ac:dyDescent="0.2"/>
    <row r="4" spans="2:9" x14ac:dyDescent="0.2">
      <c r="B4" s="395" t="s">
        <v>2120</v>
      </c>
      <c r="C4" s="396"/>
      <c r="D4" s="396"/>
      <c r="E4" s="396"/>
      <c r="F4" s="396"/>
      <c r="G4" s="396"/>
      <c r="H4" s="396"/>
      <c r="I4" s="397"/>
    </row>
    <row r="5" spans="2:9" x14ac:dyDescent="0.2">
      <c r="B5" s="398" t="s">
        <v>2029</v>
      </c>
      <c r="C5" s="399"/>
      <c r="D5" s="398" t="s">
        <v>2317</v>
      </c>
      <c r="E5" s="400"/>
      <c r="F5" s="399"/>
      <c r="G5" s="398" t="s">
        <v>2041</v>
      </c>
      <c r="H5" s="400"/>
      <c r="I5" s="399"/>
    </row>
    <row r="6" spans="2:9" ht="60.75" customHeight="1" x14ac:dyDescent="0.2">
      <c r="B6" s="360" t="s">
        <v>2017</v>
      </c>
      <c r="C6" s="362"/>
      <c r="D6" s="401" t="s">
        <v>2319</v>
      </c>
      <c r="E6" s="402"/>
      <c r="F6" s="403"/>
      <c r="G6" s="401" t="s">
        <v>2318</v>
      </c>
      <c r="H6" s="402"/>
      <c r="I6" s="403"/>
    </row>
    <row r="7" spans="2:9" x14ac:dyDescent="0.2">
      <c r="B7" s="395" t="s">
        <v>2121</v>
      </c>
      <c r="C7" s="396"/>
      <c r="D7" s="396"/>
      <c r="E7" s="396"/>
      <c r="F7" s="396"/>
      <c r="G7" s="396"/>
      <c r="H7" s="396"/>
      <c r="I7" s="397"/>
    </row>
    <row r="8" spans="2:9" x14ac:dyDescent="0.2">
      <c r="B8" s="398" t="s">
        <v>2029</v>
      </c>
      <c r="C8" s="399"/>
      <c r="D8" s="398" t="s">
        <v>2317</v>
      </c>
      <c r="E8" s="400"/>
      <c r="F8" s="399"/>
      <c r="G8" s="398" t="s">
        <v>2041</v>
      </c>
      <c r="H8" s="400"/>
      <c r="I8" s="399"/>
    </row>
    <row r="9" spans="2:9" ht="69.75" customHeight="1" x14ac:dyDescent="0.2">
      <c r="B9" s="360" t="s">
        <v>2121</v>
      </c>
      <c r="C9" s="362"/>
      <c r="D9" s="401" t="s">
        <v>2320</v>
      </c>
      <c r="E9" s="402"/>
      <c r="F9" s="403"/>
      <c r="G9" s="401" t="s">
        <v>2321</v>
      </c>
      <c r="H9" s="402"/>
      <c r="I9" s="403"/>
    </row>
    <row r="10" spans="2:9" x14ac:dyDescent="0.2">
      <c r="B10" s="395" t="s">
        <v>2123</v>
      </c>
      <c r="C10" s="396"/>
      <c r="D10" s="396"/>
      <c r="E10" s="396"/>
      <c r="F10" s="396"/>
      <c r="G10" s="396"/>
      <c r="H10" s="396"/>
      <c r="I10" s="397"/>
    </row>
    <row r="11" spans="2:9" x14ac:dyDescent="0.2">
      <c r="B11" s="398" t="s">
        <v>2029</v>
      </c>
      <c r="C11" s="399"/>
      <c r="D11" s="398" t="s">
        <v>2317</v>
      </c>
      <c r="E11" s="400"/>
      <c r="F11" s="399"/>
      <c r="G11" s="398" t="s">
        <v>2041</v>
      </c>
      <c r="H11" s="400"/>
      <c r="I11" s="399"/>
    </row>
    <row r="12" spans="2:9" ht="73.5" customHeight="1" x14ac:dyDescent="0.2">
      <c r="B12" s="360" t="s">
        <v>2123</v>
      </c>
      <c r="C12" s="362"/>
      <c r="D12" s="401" t="s">
        <v>2322</v>
      </c>
      <c r="E12" s="402"/>
      <c r="F12" s="403"/>
      <c r="G12" s="401" t="s">
        <v>2323</v>
      </c>
      <c r="H12" s="402"/>
      <c r="I12" s="403"/>
    </row>
    <row r="13" spans="2:9" x14ac:dyDescent="0.2">
      <c r="B13" s="395" t="s">
        <v>2124</v>
      </c>
      <c r="C13" s="396"/>
      <c r="D13" s="396"/>
      <c r="E13" s="396"/>
      <c r="F13" s="396"/>
      <c r="G13" s="396"/>
      <c r="H13" s="396"/>
      <c r="I13" s="397"/>
    </row>
    <row r="14" spans="2:9" x14ac:dyDescent="0.2">
      <c r="B14" s="398" t="s">
        <v>2029</v>
      </c>
      <c r="C14" s="399"/>
      <c r="D14" s="398" t="s">
        <v>2317</v>
      </c>
      <c r="E14" s="400"/>
      <c r="F14" s="399"/>
      <c r="G14" s="398" t="s">
        <v>2041</v>
      </c>
      <c r="H14" s="400"/>
      <c r="I14" s="399"/>
    </row>
    <row r="15" spans="2:9" ht="38.25" customHeight="1" x14ac:dyDescent="0.2">
      <c r="B15" s="360" t="s">
        <v>2324</v>
      </c>
      <c r="C15" s="362"/>
      <c r="D15" s="401" t="s">
        <v>2325</v>
      </c>
      <c r="E15" s="402"/>
      <c r="F15" s="403"/>
      <c r="G15" s="401" t="s">
        <v>2326</v>
      </c>
      <c r="H15" s="402"/>
      <c r="I15" s="403"/>
    </row>
    <row r="16" spans="2:9" x14ac:dyDescent="0.2">
      <c r="B16" s="395" t="s">
        <v>2024</v>
      </c>
      <c r="C16" s="396"/>
      <c r="D16" s="396"/>
      <c r="E16" s="396"/>
      <c r="F16" s="396"/>
      <c r="G16" s="396"/>
      <c r="H16" s="396"/>
      <c r="I16" s="397"/>
    </row>
    <row r="17" spans="2:9" x14ac:dyDescent="0.2">
      <c r="B17" s="398" t="s">
        <v>2029</v>
      </c>
      <c r="C17" s="399"/>
      <c r="D17" s="398" t="s">
        <v>2317</v>
      </c>
      <c r="E17" s="400"/>
      <c r="F17" s="399"/>
      <c r="G17" s="398" t="s">
        <v>2041</v>
      </c>
      <c r="H17" s="400"/>
      <c r="I17" s="399"/>
    </row>
    <row r="18" spans="2:9" ht="48" customHeight="1" x14ac:dyDescent="0.2">
      <c r="B18" s="360" t="s">
        <v>2327</v>
      </c>
      <c r="C18" s="362"/>
      <c r="D18" s="401" t="s">
        <v>2329</v>
      </c>
      <c r="E18" s="402"/>
      <c r="F18" s="403"/>
      <c r="G18" s="401" t="s">
        <v>2331</v>
      </c>
      <c r="H18" s="402"/>
      <c r="I18" s="403"/>
    </row>
    <row r="19" spans="2:9" s="277" customFormat="1" ht="70.5" customHeight="1" x14ac:dyDescent="0.2">
      <c r="B19" s="360" t="s">
        <v>2328</v>
      </c>
      <c r="C19" s="362"/>
      <c r="D19" s="401" t="s">
        <v>2330</v>
      </c>
      <c r="E19" s="402"/>
      <c r="F19" s="403"/>
      <c r="G19" s="401" t="s">
        <v>2332</v>
      </c>
      <c r="H19" s="402"/>
      <c r="I19" s="403"/>
    </row>
    <row r="20" spans="2:9" x14ac:dyDescent="0.2">
      <c r="B20" s="395" t="s">
        <v>2122</v>
      </c>
      <c r="C20" s="396"/>
      <c r="D20" s="396"/>
      <c r="E20" s="396"/>
      <c r="F20" s="396"/>
      <c r="G20" s="396"/>
      <c r="H20" s="396"/>
      <c r="I20" s="397"/>
    </row>
    <row r="21" spans="2:9" x14ac:dyDescent="0.2">
      <c r="B21" s="398" t="s">
        <v>2029</v>
      </c>
      <c r="C21" s="399"/>
      <c r="D21" s="398" t="s">
        <v>2317</v>
      </c>
      <c r="E21" s="400"/>
      <c r="F21" s="399"/>
      <c r="G21" s="398" t="s">
        <v>2041</v>
      </c>
      <c r="H21" s="400"/>
      <c r="I21" s="399"/>
    </row>
    <row r="22" spans="2:9" s="277" customFormat="1" ht="49.5" customHeight="1" x14ac:dyDescent="0.2">
      <c r="B22" s="360" t="s">
        <v>2338</v>
      </c>
      <c r="C22" s="362"/>
      <c r="D22" s="401" t="s">
        <v>2344</v>
      </c>
      <c r="E22" s="402"/>
      <c r="F22" s="403"/>
      <c r="G22" s="401" t="s">
        <v>2339</v>
      </c>
      <c r="H22" s="402"/>
      <c r="I22" s="403"/>
    </row>
    <row r="23" spans="2:9" s="277" customFormat="1" ht="113.25" customHeight="1" x14ac:dyDescent="0.2">
      <c r="B23" s="360" t="s">
        <v>2340</v>
      </c>
      <c r="C23" s="362"/>
      <c r="D23" s="401" t="s">
        <v>2344</v>
      </c>
      <c r="E23" s="402"/>
      <c r="F23" s="403"/>
      <c r="G23" s="401" t="s">
        <v>2343</v>
      </c>
      <c r="H23" s="402"/>
      <c r="I23" s="403"/>
    </row>
    <row r="24" spans="2:9" ht="117" customHeight="1" x14ac:dyDescent="0.2">
      <c r="B24" s="360" t="s">
        <v>2341</v>
      </c>
      <c r="C24" s="362"/>
      <c r="D24" s="401" t="s">
        <v>2344</v>
      </c>
      <c r="E24" s="402"/>
      <c r="F24" s="403"/>
      <c r="G24" s="401" t="s">
        <v>2342</v>
      </c>
      <c r="H24" s="402"/>
      <c r="I24" s="403"/>
    </row>
    <row r="25" spans="2:9" x14ac:dyDescent="0.2">
      <c r="B25" s="395" t="s">
        <v>2021</v>
      </c>
      <c r="C25" s="396"/>
      <c r="D25" s="396"/>
      <c r="E25" s="396"/>
      <c r="F25" s="396"/>
      <c r="G25" s="396"/>
      <c r="H25" s="396"/>
      <c r="I25" s="397"/>
    </row>
    <row r="26" spans="2:9" x14ac:dyDescent="0.2">
      <c r="B26" s="398" t="s">
        <v>2029</v>
      </c>
      <c r="C26" s="399"/>
      <c r="D26" s="398" t="s">
        <v>2317</v>
      </c>
      <c r="E26" s="400"/>
      <c r="F26" s="399"/>
      <c r="G26" s="398" t="s">
        <v>2041</v>
      </c>
      <c r="H26" s="400"/>
      <c r="I26" s="399"/>
    </row>
    <row r="27" spans="2:9" ht="50.25" customHeight="1" x14ac:dyDescent="0.2">
      <c r="B27" s="360" t="s">
        <v>2333</v>
      </c>
      <c r="C27" s="362"/>
      <c r="D27" s="401" t="s">
        <v>2334</v>
      </c>
      <c r="E27" s="402"/>
      <c r="F27" s="403"/>
      <c r="G27" s="401" t="s">
        <v>2335</v>
      </c>
      <c r="H27" s="402"/>
      <c r="I27" s="403"/>
    </row>
    <row r="28" spans="2:9" x14ac:dyDescent="0.2">
      <c r="B28" s="395" t="s">
        <v>2016</v>
      </c>
      <c r="C28" s="396"/>
      <c r="D28" s="396"/>
      <c r="E28" s="396"/>
      <c r="F28" s="396"/>
      <c r="G28" s="396"/>
      <c r="H28" s="396"/>
      <c r="I28" s="397"/>
    </row>
    <row r="29" spans="2:9" x14ac:dyDescent="0.2">
      <c r="B29" s="398" t="s">
        <v>2029</v>
      </c>
      <c r="C29" s="399"/>
      <c r="D29" s="398" t="s">
        <v>2317</v>
      </c>
      <c r="E29" s="400"/>
      <c r="F29" s="399"/>
      <c r="G29" s="398" t="s">
        <v>2041</v>
      </c>
      <c r="H29" s="400"/>
      <c r="I29" s="399"/>
    </row>
    <row r="30" spans="2:9" ht="38.25" customHeight="1" x14ac:dyDescent="0.2">
      <c r="B30" s="360" t="s">
        <v>2016</v>
      </c>
      <c r="C30" s="362"/>
      <c r="D30" s="401" t="s">
        <v>2336</v>
      </c>
      <c r="E30" s="402"/>
      <c r="F30" s="403"/>
      <c r="G30" s="401" t="s">
        <v>2337</v>
      </c>
      <c r="H30" s="402"/>
      <c r="I30" s="403"/>
    </row>
    <row r="31" spans="2:9" x14ac:dyDescent="0.2">
      <c r="B31" s="13" t="s">
        <v>2345</v>
      </c>
    </row>
  </sheetData>
  <mergeCells count="65">
    <mergeCell ref="B7:I7"/>
    <mergeCell ref="B8:C8"/>
    <mergeCell ref="D8:F8"/>
    <mergeCell ref="G8:I8"/>
    <mergeCell ref="B4:I4"/>
    <mergeCell ref="B5:C5"/>
    <mergeCell ref="D5:F5"/>
    <mergeCell ref="G5:I5"/>
    <mergeCell ref="B6:C6"/>
    <mergeCell ref="D6:F6"/>
    <mergeCell ref="G6:I6"/>
    <mergeCell ref="B10:I10"/>
    <mergeCell ref="B11:C11"/>
    <mergeCell ref="D11:F11"/>
    <mergeCell ref="G11:I11"/>
    <mergeCell ref="B9:C9"/>
    <mergeCell ref="D9:F9"/>
    <mergeCell ref="G9:I9"/>
    <mergeCell ref="B13:I13"/>
    <mergeCell ref="B14:C14"/>
    <mergeCell ref="D14:F14"/>
    <mergeCell ref="G14:I14"/>
    <mergeCell ref="B12:C12"/>
    <mergeCell ref="D12:F12"/>
    <mergeCell ref="G12:I12"/>
    <mergeCell ref="B15:C15"/>
    <mergeCell ref="D15:F15"/>
    <mergeCell ref="G15:I15"/>
    <mergeCell ref="B16:I16"/>
    <mergeCell ref="B17:C17"/>
    <mergeCell ref="D17:F17"/>
    <mergeCell ref="G17:I17"/>
    <mergeCell ref="B18:C18"/>
    <mergeCell ref="D18:F18"/>
    <mergeCell ref="G18:I18"/>
    <mergeCell ref="B20:I20"/>
    <mergeCell ref="B21:C21"/>
    <mergeCell ref="D21:F21"/>
    <mergeCell ref="G21:I21"/>
    <mergeCell ref="G24:I24"/>
    <mergeCell ref="B25:I25"/>
    <mergeCell ref="B26:C26"/>
    <mergeCell ref="D26:F26"/>
    <mergeCell ref="G26:I26"/>
    <mergeCell ref="B30:C30"/>
    <mergeCell ref="D30:F30"/>
    <mergeCell ref="G30:I30"/>
    <mergeCell ref="B19:C19"/>
    <mergeCell ref="D19:F19"/>
    <mergeCell ref="G19:I19"/>
    <mergeCell ref="B22:C22"/>
    <mergeCell ref="B27:C27"/>
    <mergeCell ref="D27:F27"/>
    <mergeCell ref="G27:I27"/>
    <mergeCell ref="B28:I28"/>
    <mergeCell ref="B29:C29"/>
    <mergeCell ref="D29:F29"/>
    <mergeCell ref="G29:I29"/>
    <mergeCell ref="B24:C24"/>
    <mergeCell ref="D24:F24"/>
    <mergeCell ref="D22:F22"/>
    <mergeCell ref="G22:I22"/>
    <mergeCell ref="B23:C23"/>
    <mergeCell ref="D23:F23"/>
    <mergeCell ref="G23:I2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INTRO</vt:lpstr>
      <vt:lpstr>USER PROFILE</vt:lpstr>
      <vt:lpstr>HEALTH PROFILE</vt:lpstr>
      <vt:lpstr>SIDE EFFECTS</vt:lpstr>
      <vt:lpstr>TIER 1</vt:lpstr>
      <vt:lpstr>PATIENT PROFILE</vt:lpstr>
      <vt:lpstr>TNM Staging Info</vt:lpstr>
      <vt:lpstr>Side Effects Info</vt:lpstr>
      <vt:lpstr>Treatment Info</vt:lpstr>
      <vt:lpstr>Format</vt:lpstr>
      <vt:lpstr>Calculations</vt:lpstr>
      <vt:lpstr>Sensitivity</vt:lpstr>
      <vt:lpstr>Aggregation</vt:lpstr>
      <vt:lpstr>Raw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dc:creator>
  <cp:lastModifiedBy>aticris</cp:lastModifiedBy>
  <cp:lastPrinted>2011-11-09T01:38:44Z</cp:lastPrinted>
  <dcterms:created xsi:type="dcterms:W3CDTF">2011-08-30T06:56:18Z</dcterms:created>
  <dcterms:modified xsi:type="dcterms:W3CDTF">2011-12-05T04:32:40Z</dcterms:modified>
</cp:coreProperties>
</file>